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01-01 - Stavební úpravy" sheetId="2" r:id="rId2"/>
    <sheet name="SO01-02 - Stropy" sheetId="3" r:id="rId3"/>
    <sheet name="SO01-03 - Podlaha, krytin..." sheetId="4" r:id="rId4"/>
    <sheet name="SO01-04 - Podlaha nivelac..." sheetId="5" r:id="rId5"/>
    <sheet name="SO01-05 - Zárubně a dveře..." sheetId="6" r:id="rId6"/>
    <sheet name="SO01-06 - Nábytek kuchyň" sheetId="7" r:id="rId7"/>
    <sheet name="PS01-01 - Nábytek vč. stí..." sheetId="8" r:id="rId8"/>
    <sheet name="PS01-02 - Vezo dispečer" sheetId="9" r:id="rId9"/>
    <sheet name="PS01-03 - VEZO vedoucí" sheetId="10" r:id="rId10"/>
    <sheet name="PS01-04 - Technologie dis..." sheetId="11" r:id="rId11"/>
    <sheet name="PS01-05 - Technologie ved..." sheetId="12" r:id="rId12"/>
    <sheet name="PS01-06 - Revize a zkoušky" sheetId="13" r:id="rId13"/>
    <sheet name="PS02 - Elektroinstalace v..." sheetId="14" r:id="rId14"/>
    <sheet name="PS03 - Klimatizace" sheetId="15" r:id="rId15"/>
  </sheets>
  <definedNames>
    <definedName name="_xlnm.Print_Area" localSheetId="0">'Rekapitulace stavby'!$D$4:$AO$76,'Rekapitulace stavby'!$C$82:$AQ$109</definedName>
    <definedName name="_xlnm.Print_Titles" localSheetId="0">'Rekapitulace stavby'!$92:$92</definedName>
    <definedName name="_xlnm._FilterDatabase" localSheetId="1" hidden="1">'SO01-01 - Stavební úpravy'!$C$119:$K$137</definedName>
    <definedName name="_xlnm.Print_Area" localSheetId="1">'SO01-01 - Stavební úpravy'!$C$4:$J$76,'SO01-01 - Stavební úpravy'!$C$82:$J$101,'SO01-01 - Stavební úpravy'!$C$107:$J$137</definedName>
    <definedName name="_xlnm.Print_Titles" localSheetId="1">'SO01-01 - Stavební úpravy'!$119:$119</definedName>
    <definedName name="_xlnm._FilterDatabase" localSheetId="2" hidden="1">'SO01-02 - Stropy'!$C$120:$K$135</definedName>
    <definedName name="_xlnm.Print_Area" localSheetId="2">'SO01-02 - Stropy'!$C$4:$J$76,'SO01-02 - Stropy'!$C$82:$J$102,'SO01-02 - Stropy'!$C$108:$J$135</definedName>
    <definedName name="_xlnm.Print_Titles" localSheetId="2">'SO01-02 - Stropy'!$120:$120</definedName>
    <definedName name="_xlnm._FilterDatabase" localSheetId="3" hidden="1">'SO01-03 - Podlaha, krytin...'!$C$118:$K$128</definedName>
    <definedName name="_xlnm.Print_Area" localSheetId="3">'SO01-03 - Podlaha, krytin...'!$C$4:$J$76,'SO01-03 - Podlaha, krytin...'!$C$82:$J$100,'SO01-03 - Podlaha, krytin...'!$C$106:$J$128</definedName>
    <definedName name="_xlnm.Print_Titles" localSheetId="3">'SO01-03 - Podlaha, krytin...'!$118:$118</definedName>
    <definedName name="_xlnm._FilterDatabase" localSheetId="4" hidden="1">'SO01-04 - Podlaha nivelac...'!$C$118:$K$126</definedName>
    <definedName name="_xlnm.Print_Area" localSheetId="4">'SO01-04 - Podlaha nivelac...'!$C$4:$J$76,'SO01-04 - Podlaha nivelac...'!$C$82:$J$100,'SO01-04 - Podlaha nivelac...'!$C$106:$J$126</definedName>
    <definedName name="_xlnm.Print_Titles" localSheetId="4">'SO01-04 - Podlaha nivelac...'!$118:$118</definedName>
    <definedName name="_xlnm._FilterDatabase" localSheetId="5" hidden="1">'SO01-05 - Zárubně a dveře...'!$C$122:$K$142</definedName>
    <definedName name="_xlnm.Print_Area" localSheetId="5">'SO01-05 - Zárubně a dveře...'!$C$4:$J$76,'SO01-05 - Zárubně a dveře...'!$C$82:$J$104,'SO01-05 - Zárubně a dveře...'!$C$110:$J$142</definedName>
    <definedName name="_xlnm.Print_Titles" localSheetId="5">'SO01-05 - Zárubně a dveře...'!$122:$122</definedName>
    <definedName name="_xlnm._FilterDatabase" localSheetId="6" hidden="1">'SO01-06 - Nábytek kuchyň'!$C$117:$K$121</definedName>
    <definedName name="_xlnm.Print_Area" localSheetId="6">'SO01-06 - Nábytek kuchyň'!$C$4:$J$76,'SO01-06 - Nábytek kuchyň'!$C$82:$J$99,'SO01-06 - Nábytek kuchyň'!$C$105:$J$121</definedName>
    <definedName name="_xlnm.Print_Titles" localSheetId="6">'SO01-06 - Nábytek kuchyň'!$117:$117</definedName>
    <definedName name="_xlnm._FilterDatabase" localSheetId="7" hidden="1">'PS01-01 - Nábytek vč. stí...'!$C$120:$K$133</definedName>
    <definedName name="_xlnm.Print_Area" localSheetId="7">'PS01-01 - Nábytek vč. stí...'!$C$4:$J$76,'PS01-01 - Nábytek vč. stí...'!$C$82:$J$102,'PS01-01 - Nábytek vč. stí...'!$C$108:$J$133</definedName>
    <definedName name="_xlnm.Print_Titles" localSheetId="7">'PS01-01 - Nábytek vč. stí...'!$120:$120</definedName>
    <definedName name="_xlnm._FilterDatabase" localSheetId="8" hidden="1">'PS01-02 - Vezo dispečer'!$C$117:$K$122</definedName>
    <definedName name="_xlnm.Print_Area" localSheetId="8">'PS01-02 - Vezo dispečer'!$C$4:$J$76,'PS01-02 - Vezo dispečer'!$C$82:$J$99,'PS01-02 - Vezo dispečer'!$C$105:$J$122</definedName>
    <definedName name="_xlnm.Print_Titles" localSheetId="8">'PS01-02 - Vezo dispečer'!$117:$117</definedName>
    <definedName name="_xlnm._FilterDatabase" localSheetId="9" hidden="1">'PS01-03 - VEZO vedoucí'!$C$117:$K$122</definedName>
    <definedName name="_xlnm.Print_Area" localSheetId="9">'PS01-03 - VEZO vedoucí'!$C$4:$J$76,'PS01-03 - VEZO vedoucí'!$C$82:$J$99,'PS01-03 - VEZO vedoucí'!$C$105:$J$122</definedName>
    <definedName name="_xlnm.Print_Titles" localSheetId="9">'PS01-03 - VEZO vedoucí'!$117:$117</definedName>
    <definedName name="_xlnm._FilterDatabase" localSheetId="10" hidden="1">'PS01-04 - Technologie dis...'!$C$117:$K$126</definedName>
    <definedName name="_xlnm.Print_Area" localSheetId="10">'PS01-04 - Technologie dis...'!$C$4:$J$76,'PS01-04 - Technologie dis...'!$C$82:$J$99,'PS01-04 - Technologie dis...'!$C$105:$J$126</definedName>
    <definedName name="_xlnm.Print_Titles" localSheetId="10">'PS01-04 - Technologie dis...'!$117:$117</definedName>
    <definedName name="_xlnm._FilterDatabase" localSheetId="11" hidden="1">'PS01-05 - Technologie ved...'!$C$117:$K$124</definedName>
    <definedName name="_xlnm.Print_Area" localSheetId="11">'PS01-05 - Technologie ved...'!$C$4:$J$76,'PS01-05 - Technologie ved...'!$C$82:$J$99,'PS01-05 - Technologie ved...'!$C$105:$J$124</definedName>
    <definedName name="_xlnm.Print_Titles" localSheetId="11">'PS01-05 - Technologie ved...'!$117:$117</definedName>
    <definedName name="_xlnm._FilterDatabase" localSheetId="12" hidden="1">'PS01-06 - Revize a zkoušky'!$C$117:$K$122</definedName>
    <definedName name="_xlnm.Print_Area" localSheetId="12">'PS01-06 - Revize a zkoušky'!$C$4:$J$76,'PS01-06 - Revize a zkoušky'!$C$82:$J$99,'PS01-06 - Revize a zkoušky'!$C$105:$J$122</definedName>
    <definedName name="_xlnm.Print_Titles" localSheetId="12">'PS01-06 - Revize a zkoušky'!$117:$117</definedName>
    <definedName name="_xlnm._FilterDatabase" localSheetId="13" hidden="1">'PS02 - Elektroinstalace v...'!$C$120:$K$163</definedName>
    <definedName name="_xlnm.Print_Area" localSheetId="13">'PS02 - Elektroinstalace v...'!$C$4:$J$76,'PS02 - Elektroinstalace v...'!$C$82:$J$102,'PS02 - Elektroinstalace v...'!$C$108:$J$163</definedName>
    <definedName name="_xlnm.Print_Titles" localSheetId="13">'PS02 - Elektroinstalace v...'!$120:$120</definedName>
    <definedName name="_xlnm._FilterDatabase" localSheetId="14" hidden="1">'PS03 - Klimatizace'!$C$117:$K$138</definedName>
    <definedName name="_xlnm.Print_Area" localSheetId="14">'PS03 - Klimatizace'!$C$4:$J$76,'PS03 - Klimatizace'!$C$82:$J$99,'PS03 - Klimatizace'!$C$105:$J$138</definedName>
    <definedName name="_xlnm.Print_Titles" localSheetId="14">'PS03 - Klimatizace'!$117:$117</definedName>
  </definedNames>
  <calcPr/>
</workbook>
</file>

<file path=xl/calcChain.xml><?xml version="1.0" encoding="utf-8"?>
<calcChain xmlns="http://schemas.openxmlformats.org/spreadsheetml/2006/main">
  <c i="15" l="1" r="J132"/>
  <c r="J37"/>
  <c r="J36"/>
  <c i="1" r="AY108"/>
  <c i="15" r="J35"/>
  <c i="1" r="AX108"/>
  <c i="15"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J97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2"/>
  <c r="E110"/>
  <c r="F89"/>
  <c r="E87"/>
  <c r="J24"/>
  <c r="E24"/>
  <c r="J115"/>
  <c r="J23"/>
  <c r="J21"/>
  <c r="E21"/>
  <c r="J91"/>
  <c r="J20"/>
  <c r="J18"/>
  <c r="E18"/>
  <c r="F92"/>
  <c r="J17"/>
  <c r="J15"/>
  <c r="E15"/>
  <c r="F114"/>
  <c r="J14"/>
  <c r="J12"/>
  <c r="J89"/>
  <c r="E7"/>
  <c r="E85"/>
  <c i="14" r="J37"/>
  <c r="J36"/>
  <c i="1" r="AY107"/>
  <c i="14" r="J35"/>
  <c i="1" r="AX107"/>
  <c i="14"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T159"/>
  <c r="R160"/>
  <c r="R159"/>
  <c r="P160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5"/>
  <c r="E113"/>
  <c r="F89"/>
  <c r="E87"/>
  <c r="J24"/>
  <c r="E24"/>
  <c r="J118"/>
  <c r="J23"/>
  <c r="J21"/>
  <c r="E21"/>
  <c r="J91"/>
  <c r="J20"/>
  <c r="J18"/>
  <c r="E18"/>
  <c r="F118"/>
  <c r="J17"/>
  <c r="J15"/>
  <c r="E15"/>
  <c r="F91"/>
  <c r="J14"/>
  <c r="J12"/>
  <c r="J115"/>
  <c r="E7"/>
  <c r="E111"/>
  <c i="13" r="J37"/>
  <c r="J36"/>
  <c i="1" r="AY106"/>
  <c i="13" r="J35"/>
  <c i="1" r="AX106"/>
  <c i="13" r="BI122"/>
  <c r="BH122"/>
  <c r="BG122"/>
  <c r="BF122"/>
  <c r="T122"/>
  <c r="R122"/>
  <c r="P122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114"/>
  <c r="J20"/>
  <c r="J18"/>
  <c r="E18"/>
  <c r="F115"/>
  <c r="J17"/>
  <c r="J15"/>
  <c r="E15"/>
  <c r="F114"/>
  <c r="J14"/>
  <c r="J12"/>
  <c r="J112"/>
  <c r="E7"/>
  <c r="E85"/>
  <c i="12" r="J37"/>
  <c r="J36"/>
  <c i="1" r="AY105"/>
  <c i="12" r="J35"/>
  <c i="1" r="AX105"/>
  <c i="12"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19"/>
  <c r="BH119"/>
  <c r="BG119"/>
  <c r="BF119"/>
  <c r="T119"/>
  <c r="R119"/>
  <c r="P119"/>
  <c r="F112"/>
  <c r="E110"/>
  <c r="F89"/>
  <c r="E87"/>
  <c r="J24"/>
  <c r="E24"/>
  <c r="J92"/>
  <c r="J23"/>
  <c r="J21"/>
  <c r="E21"/>
  <c r="J91"/>
  <c r="J20"/>
  <c r="J18"/>
  <c r="E18"/>
  <c r="F115"/>
  <c r="J17"/>
  <c r="J15"/>
  <c r="E15"/>
  <c r="F91"/>
  <c r="J14"/>
  <c r="J12"/>
  <c r="J112"/>
  <c r="E7"/>
  <c r="E108"/>
  <c i="11" r="J37"/>
  <c r="J36"/>
  <c i="1" r="AY104"/>
  <c i="11" r="J35"/>
  <c i="1" r="AX104"/>
  <c i="11"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114"/>
  <c r="J20"/>
  <c r="J18"/>
  <c r="E18"/>
  <c r="F92"/>
  <c r="J17"/>
  <c r="J15"/>
  <c r="E15"/>
  <c r="F114"/>
  <c r="J14"/>
  <c r="J12"/>
  <c r="J112"/>
  <c r="E7"/>
  <c r="E108"/>
  <c i="10" r="J37"/>
  <c r="J36"/>
  <c i="1" r="AY103"/>
  <c i="10" r="J35"/>
  <c i="1" r="AX103"/>
  <c i="10" r="BI122"/>
  <c r="BH122"/>
  <c r="BG122"/>
  <c r="BF122"/>
  <c r="T122"/>
  <c r="R122"/>
  <c r="P122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91"/>
  <c r="J20"/>
  <c r="J18"/>
  <c r="E18"/>
  <c r="F92"/>
  <c r="J17"/>
  <c r="J15"/>
  <c r="E15"/>
  <c r="F114"/>
  <c r="J14"/>
  <c r="J12"/>
  <c r="J112"/>
  <c r="E7"/>
  <c r="E108"/>
  <c i="9" r="J37"/>
  <c r="J36"/>
  <c i="1" r="AY102"/>
  <c i="9" r="J35"/>
  <c i="1" r="AX102"/>
  <c i="9" r="BI122"/>
  <c r="BH122"/>
  <c r="BG122"/>
  <c r="BF122"/>
  <c r="T122"/>
  <c r="R122"/>
  <c r="P122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114"/>
  <c r="J20"/>
  <c r="J18"/>
  <c r="E18"/>
  <c r="F92"/>
  <c r="J17"/>
  <c r="J15"/>
  <c r="E15"/>
  <c r="F91"/>
  <c r="J14"/>
  <c r="J12"/>
  <c r="J112"/>
  <c r="E7"/>
  <c r="E108"/>
  <c i="8" r="J37"/>
  <c r="J36"/>
  <c i="1" r="AY101"/>
  <c i="8" r="J35"/>
  <c i="1" r="AX101"/>
  <c i="8" r="BI133"/>
  <c r="BH133"/>
  <c r="BG133"/>
  <c r="BF133"/>
  <c r="T133"/>
  <c r="T132"/>
  <c r="R133"/>
  <c r="R132"/>
  <c r="P133"/>
  <c r="P132"/>
  <c r="BI131"/>
  <c r="BH131"/>
  <c r="BG131"/>
  <c r="BF131"/>
  <c r="T131"/>
  <c r="T130"/>
  <c r="R131"/>
  <c r="R130"/>
  <c r="P131"/>
  <c r="P130"/>
  <c r="BI129"/>
  <c r="BH129"/>
  <c r="BG129"/>
  <c r="BF129"/>
  <c r="T129"/>
  <c r="T128"/>
  <c r="R129"/>
  <c r="R128"/>
  <c r="P129"/>
  <c r="P128"/>
  <c r="BI127"/>
  <c r="BH127"/>
  <c r="BG127"/>
  <c r="BF127"/>
  <c r="T127"/>
  <c r="R127"/>
  <c r="P127"/>
  <c r="BI126"/>
  <c r="BH126"/>
  <c r="BG126"/>
  <c r="BF126"/>
  <c r="T126"/>
  <c r="R126"/>
  <c r="P126"/>
  <c r="BI123"/>
  <c r="BH123"/>
  <c r="BG123"/>
  <c r="BF123"/>
  <c r="T123"/>
  <c r="R123"/>
  <c r="P123"/>
  <c r="BI122"/>
  <c r="BH122"/>
  <c r="BG122"/>
  <c r="BF122"/>
  <c r="T122"/>
  <c r="R122"/>
  <c r="P122"/>
  <c r="F115"/>
  <c r="E113"/>
  <c r="F89"/>
  <c r="E87"/>
  <c r="J24"/>
  <c r="E24"/>
  <c r="J118"/>
  <c r="J23"/>
  <c r="J21"/>
  <c r="E21"/>
  <c r="J91"/>
  <c r="J20"/>
  <c r="J18"/>
  <c r="E18"/>
  <c r="F92"/>
  <c r="J17"/>
  <c r="J15"/>
  <c r="E15"/>
  <c r="F117"/>
  <c r="J14"/>
  <c r="J12"/>
  <c r="J89"/>
  <c r="E7"/>
  <c r="E85"/>
  <c i="7" r="J37"/>
  <c r="J36"/>
  <c i="1" r="AY100"/>
  <c i="7" r="J35"/>
  <c i="1" r="AX100"/>
  <c i="7" r="BI121"/>
  <c r="BH121"/>
  <c r="BG121"/>
  <c r="BF121"/>
  <c r="T121"/>
  <c r="T120"/>
  <c r="T119"/>
  <c r="T118"/>
  <c r="R121"/>
  <c r="R120"/>
  <c r="R119"/>
  <c r="R118"/>
  <c r="P121"/>
  <c r="P120"/>
  <c r="P119"/>
  <c r="P118"/>
  <c i="1" r="AU100"/>
  <c i="7" r="F112"/>
  <c r="E110"/>
  <c r="F89"/>
  <c r="E87"/>
  <c r="J24"/>
  <c r="E24"/>
  <c r="J115"/>
  <c r="J23"/>
  <c r="J21"/>
  <c r="E21"/>
  <c r="J114"/>
  <c r="J20"/>
  <c r="J18"/>
  <c r="E18"/>
  <c r="F115"/>
  <c r="J17"/>
  <c r="J15"/>
  <c r="E15"/>
  <c r="F114"/>
  <c r="J14"/>
  <c r="J12"/>
  <c r="J89"/>
  <c r="E7"/>
  <c r="E85"/>
  <c i="6" r="J37"/>
  <c r="J36"/>
  <c i="1" r="AY99"/>
  <c i="6" r="J35"/>
  <c i="1" r="AX99"/>
  <c i="6"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T134"/>
  <c r="T133"/>
  <c r="R135"/>
  <c r="R134"/>
  <c r="R133"/>
  <c r="P135"/>
  <c r="P134"/>
  <c r="P133"/>
  <c r="BI132"/>
  <c r="BH132"/>
  <c r="BG132"/>
  <c r="BF132"/>
  <c r="T132"/>
  <c r="T131"/>
  <c r="R132"/>
  <c r="R131"/>
  <c r="P132"/>
  <c r="P131"/>
  <c r="BI130"/>
  <c r="BH130"/>
  <c r="BG130"/>
  <c r="BF130"/>
  <c r="T130"/>
  <c r="T129"/>
  <c r="T128"/>
  <c r="R130"/>
  <c r="R129"/>
  <c r="R128"/>
  <c r="P130"/>
  <c r="P129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7"/>
  <c r="E115"/>
  <c r="F89"/>
  <c r="E87"/>
  <c r="J24"/>
  <c r="E24"/>
  <c r="J92"/>
  <c r="J23"/>
  <c r="J21"/>
  <c r="E21"/>
  <c r="J119"/>
  <c r="J20"/>
  <c r="J18"/>
  <c r="E18"/>
  <c r="F120"/>
  <c r="J17"/>
  <c r="J15"/>
  <c r="E15"/>
  <c r="F119"/>
  <c r="J14"/>
  <c r="J12"/>
  <c r="J117"/>
  <c r="E7"/>
  <c r="E113"/>
  <c i="5" r="J37"/>
  <c r="J36"/>
  <c i="1" r="AY98"/>
  <c i="5" r="J35"/>
  <c i="1" r="AX98"/>
  <c i="5" r="BI126"/>
  <c r="BH126"/>
  <c r="BG126"/>
  <c r="BF126"/>
  <c r="T126"/>
  <c r="T125"/>
  <c r="R126"/>
  <c r="R125"/>
  <c r="P126"/>
  <c r="P125"/>
  <c r="BI124"/>
  <c r="BH124"/>
  <c r="BG124"/>
  <c r="BF124"/>
  <c r="T124"/>
  <c r="T123"/>
  <c r="T122"/>
  <c r="R124"/>
  <c r="R123"/>
  <c r="R122"/>
  <c r="P124"/>
  <c r="P123"/>
  <c r="P122"/>
  <c r="BI121"/>
  <c r="BH121"/>
  <c r="BG121"/>
  <c r="BF121"/>
  <c r="T121"/>
  <c r="R121"/>
  <c r="P121"/>
  <c r="BI120"/>
  <c r="BH120"/>
  <c r="BG120"/>
  <c r="BF120"/>
  <c r="T120"/>
  <c r="T119"/>
  <c r="R120"/>
  <c r="R119"/>
  <c r="P120"/>
  <c r="P119"/>
  <c i="1" r="AU98"/>
  <c i="5" r="F113"/>
  <c r="E111"/>
  <c r="F89"/>
  <c r="E87"/>
  <c r="J24"/>
  <c r="E24"/>
  <c r="J92"/>
  <c r="J23"/>
  <c r="J21"/>
  <c r="E21"/>
  <c r="J115"/>
  <c r="J20"/>
  <c r="J18"/>
  <c r="E18"/>
  <c r="F116"/>
  <c r="J17"/>
  <c r="J15"/>
  <c r="E15"/>
  <c r="F115"/>
  <c r="J14"/>
  <c r="J12"/>
  <c r="J89"/>
  <c r="E7"/>
  <c r="E109"/>
  <c i="4" r="J37"/>
  <c r="J36"/>
  <c i="1" r="AY97"/>
  <c i="4" r="J35"/>
  <c i="1" r="AX97"/>
  <c i="4" r="BI128"/>
  <c r="BH128"/>
  <c r="BG128"/>
  <c r="BF128"/>
  <c r="T128"/>
  <c r="T127"/>
  <c r="R128"/>
  <c r="R127"/>
  <c r="P128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3"/>
  <c r="E111"/>
  <c r="F89"/>
  <c r="E87"/>
  <c r="J24"/>
  <c r="E24"/>
  <c r="J116"/>
  <c r="J23"/>
  <c r="J21"/>
  <c r="E21"/>
  <c r="J115"/>
  <c r="J20"/>
  <c r="J18"/>
  <c r="E18"/>
  <c r="F92"/>
  <c r="J17"/>
  <c r="J15"/>
  <c r="E15"/>
  <c r="F91"/>
  <c r="J14"/>
  <c r="J12"/>
  <c r="J113"/>
  <c r="E7"/>
  <c r="E109"/>
  <c i="3" r="J37"/>
  <c r="J36"/>
  <c i="1" r="AY96"/>
  <c i="3" r="J35"/>
  <c i="1" r="AX96"/>
  <c i="3" r="BI135"/>
  <c r="BH135"/>
  <c r="BG135"/>
  <c r="BF135"/>
  <c r="T135"/>
  <c r="T134"/>
  <c r="R135"/>
  <c r="R134"/>
  <c r="P135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5"/>
  <c r="E113"/>
  <c r="F89"/>
  <c r="E87"/>
  <c r="J24"/>
  <c r="E24"/>
  <c r="J92"/>
  <c r="J23"/>
  <c r="J21"/>
  <c r="E21"/>
  <c r="J117"/>
  <c r="J20"/>
  <c r="J18"/>
  <c r="E18"/>
  <c r="F92"/>
  <c r="J17"/>
  <c r="J15"/>
  <c r="E15"/>
  <c r="F117"/>
  <c r="J14"/>
  <c r="J12"/>
  <c r="J115"/>
  <c r="E7"/>
  <c r="E111"/>
  <c i="2" r="J37"/>
  <c r="J36"/>
  <c i="1" r="AY95"/>
  <c i="2" r="J35"/>
  <c i="1" r="AX95"/>
  <c i="2"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T122"/>
  <c r="T121"/>
  <c r="R123"/>
  <c r="R122"/>
  <c r="R121"/>
  <c r="P123"/>
  <c r="P122"/>
  <c r="P121"/>
  <c r="F114"/>
  <c r="E112"/>
  <c r="F89"/>
  <c r="E87"/>
  <c r="J24"/>
  <c r="E24"/>
  <c r="J117"/>
  <c r="J23"/>
  <c r="J21"/>
  <c r="E21"/>
  <c r="J116"/>
  <c r="J20"/>
  <c r="J18"/>
  <c r="E18"/>
  <c r="F92"/>
  <c r="J17"/>
  <c r="J15"/>
  <c r="E15"/>
  <c r="F116"/>
  <c r="J14"/>
  <c r="J12"/>
  <c r="J114"/>
  <c r="E7"/>
  <c r="E110"/>
  <c i="1" r="L90"/>
  <c r="AM90"/>
  <c r="AM89"/>
  <c r="L89"/>
  <c r="AM87"/>
  <c r="L87"/>
  <c r="L85"/>
  <c r="L84"/>
  <c i="2" r="J137"/>
  <c r="J132"/>
  <c r="BK128"/>
  <c r="BK135"/>
  <c r="BK131"/>
  <c r="J128"/>
  <c r="BK123"/>
  <c i="3" r="BK126"/>
  <c r="BK124"/>
  <c r="J124"/>
  <c r="J135"/>
  <c i="4" r="J124"/>
  <c r="BK128"/>
  <c r="BK122"/>
  <c i="5" r="J126"/>
  <c r="BK120"/>
  <c i="6" r="J138"/>
  <c r="J142"/>
  <c r="J137"/>
  <c r="J130"/>
  <c r="BK126"/>
  <c i="7" r="BK121"/>
  <c r="F35"/>
  <c i="1" r="BB100"/>
  <c i="8" r="J126"/>
  <c r="J133"/>
  <c r="BK129"/>
  <c r="BK122"/>
  <c i="10" r="J122"/>
  <c i="11" r="BK125"/>
  <c r="J124"/>
  <c r="BK124"/>
  <c i="12" r="J123"/>
  <c r="BK123"/>
  <c i="13" r="J121"/>
  <c i="14" r="J154"/>
  <c r="BK140"/>
  <c r="BK132"/>
  <c r="BK163"/>
  <c r="BK142"/>
  <c r="BK136"/>
  <c r="J133"/>
  <c r="J122"/>
  <c r="BK157"/>
  <c r="J151"/>
  <c r="J140"/>
  <c r="J136"/>
  <c r="BK125"/>
  <c r="BK151"/>
  <c r="J130"/>
  <c r="J126"/>
  <c i="15" r="J136"/>
  <c r="J123"/>
  <c r="BK137"/>
  <c r="J128"/>
  <c r="BK134"/>
  <c r="J124"/>
  <c r="BK136"/>
  <c r="BK120"/>
  <c i="2" r="J135"/>
  <c r="J129"/>
  <c i="1" r="AS94"/>
  <c i="3" r="BK131"/>
  <c r="J125"/>
  <c i="4" r="J128"/>
  <c r="J122"/>
  <c i="5" r="BK121"/>
  <c i="6" r="J141"/>
  <c r="J126"/>
  <c r="BK137"/>
  <c r="BK130"/>
  <c r="BK125"/>
  <c i="7" r="F36"/>
  <c i="1" r="BC100"/>
  <c i="8" r="BK123"/>
  <c r="BK126"/>
  <c i="9" r="J121"/>
  <c i="10" r="BK121"/>
  <c i="11" r="J122"/>
  <c r="J123"/>
  <c i="12" r="J124"/>
  <c r="BK122"/>
  <c i="13" r="BK121"/>
  <c i="14" r="J162"/>
  <c r="J141"/>
  <c r="BK133"/>
  <c r="J157"/>
  <c r="BK150"/>
  <c r="J145"/>
  <c r="BK138"/>
  <c r="J129"/>
  <c r="J158"/>
  <c r="J152"/>
  <c r="J148"/>
  <c r="J142"/>
  <c r="J137"/>
  <c r="BK154"/>
  <c r="BK129"/>
  <c r="BK124"/>
  <c i="15" r="BK131"/>
  <c r="BK127"/>
  <c r="J129"/>
  <c r="J121"/>
  <c r="BK135"/>
  <c r="J125"/>
  <c r="J138"/>
  <c r="BK130"/>
  <c r="BK123"/>
  <c i="2" r="BK134"/>
  <c r="J131"/>
  <c r="BK125"/>
  <c r="BK137"/>
  <c r="J133"/>
  <c r="BK130"/>
  <c r="J125"/>
  <c i="3" r="J131"/>
  <c r="BK125"/>
  <c r="BK132"/>
  <c r="J128"/>
  <c r="BK127"/>
  <c i="4" r="BK123"/>
  <c r="J125"/>
  <c r="BK124"/>
  <c i="5" r="J120"/>
  <c r="BK124"/>
  <c i="6" r="BK142"/>
  <c r="J135"/>
  <c r="J140"/>
  <c r="BK132"/>
  <c r="BK127"/>
  <c r="J125"/>
  <c i="7" r="J34"/>
  <c i="1" r="AW100"/>
  <c i="8" r="BK127"/>
  <c r="J122"/>
  <c r="BK133"/>
  <c i="11" r="BK126"/>
  <c r="BK123"/>
  <c r="J126"/>
  <c r="BK121"/>
  <c i="12" r="J122"/>
  <c r="BK124"/>
  <c i="13" r="BK122"/>
  <c i="14" r="J147"/>
  <c r="J134"/>
  <c r="J125"/>
  <c r="BK158"/>
  <c r="BK153"/>
  <c r="J135"/>
  <c r="J131"/>
  <c r="BK162"/>
  <c r="BK155"/>
  <c r="BK149"/>
  <c r="J146"/>
  <c r="J138"/>
  <c r="BK126"/>
  <c r="BK123"/>
  <c r="BK146"/>
  <c r="J127"/>
  <c r="BK122"/>
  <c i="15" r="BK129"/>
  <c r="J135"/>
  <c r="BK125"/>
  <c r="BK138"/>
  <c r="J127"/>
  <c r="J119"/>
  <c r="J131"/>
  <c r="J126"/>
  <c i="2" r="J136"/>
  <c r="BK133"/>
  <c r="J130"/>
  <c r="BK126"/>
  <c r="J123"/>
  <c r="BK136"/>
  <c r="J134"/>
  <c r="BK132"/>
  <c r="BK129"/>
  <c r="J126"/>
  <c i="3" r="J133"/>
  <c r="BK128"/>
  <c r="BK135"/>
  <c r="J127"/>
  <c r="J126"/>
  <c r="BK133"/>
  <c r="J132"/>
  <c i="4" r="BK126"/>
  <c r="J126"/>
  <c r="BK125"/>
  <c r="J123"/>
  <c i="5" r="BK126"/>
  <c r="J124"/>
  <c r="J121"/>
  <c i="6" r="BK140"/>
  <c r="J127"/>
  <c r="BK141"/>
  <c r="BK138"/>
  <c r="BK135"/>
  <c r="J132"/>
  <c r="BK124"/>
  <c r="J124"/>
  <c i="7" r="J121"/>
  <c r="F37"/>
  <c i="1" r="BD100"/>
  <c i="8" r="BK131"/>
  <c r="J129"/>
  <c r="J131"/>
  <c r="J127"/>
  <c r="J123"/>
  <c i="9" r="J122"/>
  <c r="BK122"/>
  <c r="BK121"/>
  <c i="10" r="BK122"/>
  <c r="J121"/>
  <c i="11" r="J121"/>
  <c r="J125"/>
  <c r="BK122"/>
  <c i="12" r="J119"/>
  <c r="BK119"/>
  <c i="13" r="J122"/>
  <c i="14" r="BK160"/>
  <c r="BK152"/>
  <c r="BK135"/>
  <c r="BK131"/>
  <c r="J124"/>
  <c r="J160"/>
  <c r="J155"/>
  <c r="J149"/>
  <c r="J139"/>
  <c r="BK137"/>
  <c r="BK134"/>
  <c r="BK130"/>
  <c r="BK128"/>
  <c r="J153"/>
  <c r="J150"/>
  <c r="BK147"/>
  <c r="BK145"/>
  <c r="BK141"/>
  <c r="BK139"/>
  <c r="BK127"/>
  <c r="J163"/>
  <c r="BK148"/>
  <c r="J132"/>
  <c r="J128"/>
  <c r="J123"/>
  <c i="15" r="J134"/>
  <c r="BK126"/>
  <c r="J122"/>
  <c r="J130"/>
  <c r="BK122"/>
  <c r="J137"/>
  <c r="J120"/>
  <c r="BK128"/>
  <c r="BK124"/>
  <c r="BK121"/>
  <c r="BK119"/>
  <c i="2" l="1" r="BK124"/>
  <c r="J124"/>
  <c r="J99"/>
  <c r="R124"/>
  <c r="R120"/>
  <c r="T124"/>
  <c r="T120"/>
  <c r="T127"/>
  <c i="3" r="R123"/>
  <c r="R122"/>
  <c r="P130"/>
  <c r="P129"/>
  <c i="4" r="T121"/>
  <c r="T120"/>
  <c r="T119"/>
  <c i="6" r="BK136"/>
  <c r="J136"/>
  <c r="J102"/>
  <c r="R136"/>
  <c r="R123"/>
  <c r="R139"/>
  <c i="8" r="T125"/>
  <c r="T124"/>
  <c r="T121"/>
  <c i="9" r="T120"/>
  <c r="T119"/>
  <c r="T118"/>
  <c i="10" r="R120"/>
  <c r="R119"/>
  <c r="R118"/>
  <c i="11" r="T120"/>
  <c r="T119"/>
  <c r="T118"/>
  <c i="12" r="BK121"/>
  <c r="J121"/>
  <c r="J98"/>
  <c r="T121"/>
  <c r="T120"/>
  <c r="T118"/>
  <c i="13" r="R120"/>
  <c r="R119"/>
  <c r="R118"/>
  <c i="14" r="BK144"/>
  <c r="J144"/>
  <c r="J98"/>
  <c r="P144"/>
  <c r="BK156"/>
  <c r="J156"/>
  <c r="J99"/>
  <c r="P156"/>
  <c r="BK161"/>
  <c r="J161"/>
  <c r="J101"/>
  <c r="T161"/>
  <c i="2" r="P124"/>
  <c r="P120"/>
  <c i="1" r="AU95"/>
  <c i="2" r="BK127"/>
  <c r="J127"/>
  <c r="J100"/>
  <c i="3" r="P123"/>
  <c r="P122"/>
  <c r="T130"/>
  <c r="T129"/>
  <c i="4" r="P121"/>
  <c r="P120"/>
  <c r="P119"/>
  <c i="1" r="AU97"/>
  <c i="6" r="P136"/>
  <c r="P123"/>
  <c i="1" r="AU99"/>
  <c i="6" r="P139"/>
  <c i="8" r="P125"/>
  <c r="P124"/>
  <c r="P121"/>
  <c i="1" r="AU101"/>
  <c i="9" r="P120"/>
  <c r="P119"/>
  <c r="P118"/>
  <c i="1" r="AU102"/>
  <c i="10" r="T120"/>
  <c r="T119"/>
  <c r="T118"/>
  <c i="11" r="P120"/>
  <c r="P119"/>
  <c r="P118"/>
  <c i="1" r="AU104"/>
  <c i="12" r="P121"/>
  <c r="P120"/>
  <c r="P118"/>
  <c i="1" r="AU105"/>
  <c i="13" r="P120"/>
  <c r="P119"/>
  <c r="P118"/>
  <c i="1" r="AU106"/>
  <c i="2" r="R127"/>
  <c i="3" r="BK123"/>
  <c r="BK122"/>
  <c r="J122"/>
  <c r="J97"/>
  <c r="BK130"/>
  <c r="J130"/>
  <c r="J100"/>
  <c i="4" r="BK121"/>
  <c r="J121"/>
  <c r="J98"/>
  <c i="6" r="BK139"/>
  <c r="J139"/>
  <c r="J103"/>
  <c i="8" r="BK125"/>
  <c r="J125"/>
  <c r="J98"/>
  <c i="9" r="BK120"/>
  <c r="J120"/>
  <c r="J98"/>
  <c i="10" r="P120"/>
  <c r="P119"/>
  <c r="P118"/>
  <c i="1" r="AU103"/>
  <c i="11" r="BK120"/>
  <c r="J120"/>
  <c r="J98"/>
  <c i="13" r="BK120"/>
  <c r="J120"/>
  <c r="J98"/>
  <c i="14" r="R144"/>
  <c r="R143"/>
  <c r="R121"/>
  <c r="R156"/>
  <c r="P161"/>
  <c i="2" r="P127"/>
  <c i="3" r="T123"/>
  <c r="T122"/>
  <c r="T121"/>
  <c r="R130"/>
  <c r="R129"/>
  <c i="4" r="R121"/>
  <c r="R120"/>
  <c r="R119"/>
  <c i="6" r="T136"/>
  <c r="T123"/>
  <c r="T139"/>
  <c i="8" r="R125"/>
  <c r="R124"/>
  <c r="R121"/>
  <c i="9" r="R120"/>
  <c r="R119"/>
  <c r="R118"/>
  <c i="10" r="BK120"/>
  <c r="J120"/>
  <c r="J98"/>
  <c i="11" r="R120"/>
  <c r="R119"/>
  <c r="R118"/>
  <c i="12" r="R121"/>
  <c r="R120"/>
  <c r="R118"/>
  <c i="13" r="T120"/>
  <c r="T119"/>
  <c r="T118"/>
  <c i="14" r="T144"/>
  <c r="T143"/>
  <c r="T121"/>
  <c r="T156"/>
  <c r="R161"/>
  <c i="15" r="BK133"/>
  <c r="J133"/>
  <c r="J98"/>
  <c r="P133"/>
  <c r="P118"/>
  <c i="1" r="AU108"/>
  <c i="15" r="R133"/>
  <c r="R118"/>
  <c r="T133"/>
  <c r="T118"/>
  <c i="3" r="BK134"/>
  <c r="J134"/>
  <c r="J101"/>
  <c i="4" r="BK127"/>
  <c r="J127"/>
  <c r="J99"/>
  <c i="5" r="BK123"/>
  <c r="J123"/>
  <c r="J98"/>
  <c i="6" r="BK129"/>
  <c r="J129"/>
  <c r="J98"/>
  <c r="BK131"/>
  <c r="J131"/>
  <c r="J99"/>
  <c i="7" r="BK120"/>
  <c r="J120"/>
  <c r="J98"/>
  <c i="8" r="BK132"/>
  <c r="J132"/>
  <c r="J101"/>
  <c i="14" r="BK159"/>
  <c r="J159"/>
  <c r="J100"/>
  <c i="5" r="BK125"/>
  <c r="J125"/>
  <c r="J99"/>
  <c i="8" r="BK128"/>
  <c r="J128"/>
  <c r="J99"/>
  <c i="2" r="BK122"/>
  <c r="J122"/>
  <c r="J98"/>
  <c i="6" r="BK134"/>
  <c r="J134"/>
  <c r="J101"/>
  <c i="8" r="BK130"/>
  <c r="J130"/>
  <c r="J100"/>
  <c i="15" r="BK118"/>
  <c r="J118"/>
  <c r="F91"/>
  <c r="J92"/>
  <c r="J112"/>
  <c r="J114"/>
  <c r="BE119"/>
  <c r="BE122"/>
  <c r="BE125"/>
  <c r="BE127"/>
  <c r="BE129"/>
  <c r="BE134"/>
  <c r="BE135"/>
  <c r="BE138"/>
  <c i="14" r="BK143"/>
  <c r="BK121"/>
  <c r="J121"/>
  <c r="J96"/>
  <c i="15" r="E108"/>
  <c r="BE128"/>
  <c r="BE130"/>
  <c r="BE136"/>
  <c r="F115"/>
  <c r="BE120"/>
  <c r="BE123"/>
  <c r="BE124"/>
  <c r="BE126"/>
  <c r="BE131"/>
  <c r="BE137"/>
  <c r="BE121"/>
  <c i="13" r="BK119"/>
  <c r="J119"/>
  <c r="J97"/>
  <c i="14" r="E85"/>
  <c r="J89"/>
  <c r="F92"/>
  <c r="J117"/>
  <c r="BE130"/>
  <c r="BE150"/>
  <c r="BE152"/>
  <c r="BE157"/>
  <c r="BE160"/>
  <c r="BE162"/>
  <c r="J92"/>
  <c r="F117"/>
  <c r="BE124"/>
  <c r="BE128"/>
  <c r="BE129"/>
  <c r="BE131"/>
  <c r="BE134"/>
  <c r="BE135"/>
  <c r="BE137"/>
  <c r="BE138"/>
  <c r="BE146"/>
  <c r="BE149"/>
  <c r="BE154"/>
  <c r="BE163"/>
  <c r="BE123"/>
  <c r="BE125"/>
  <c r="BE132"/>
  <c r="BE133"/>
  <c r="BE136"/>
  <c r="BE139"/>
  <c r="BE140"/>
  <c r="BE141"/>
  <c r="BE147"/>
  <c r="BE148"/>
  <c r="BE151"/>
  <c r="BE122"/>
  <c r="BE126"/>
  <c r="BE127"/>
  <c r="BE142"/>
  <c r="BE145"/>
  <c r="BE153"/>
  <c r="BE155"/>
  <c r="BE158"/>
  <c i="13" r="F91"/>
  <c r="J92"/>
  <c r="J91"/>
  <c r="F92"/>
  <c r="E108"/>
  <c r="BE121"/>
  <c r="BE122"/>
  <c r="J89"/>
  <c i="11" r="BK119"/>
  <c r="J119"/>
  <c r="J97"/>
  <c i="12" r="E85"/>
  <c r="J89"/>
  <c r="F114"/>
  <c r="BE119"/>
  <c r="F92"/>
  <c r="J114"/>
  <c r="J115"/>
  <c r="BE122"/>
  <c r="BE123"/>
  <c r="BE124"/>
  <c i="11" r="F91"/>
  <c r="F115"/>
  <c r="BE121"/>
  <c r="BE124"/>
  <c r="BE126"/>
  <c r="E85"/>
  <c r="J91"/>
  <c r="J92"/>
  <c r="BE122"/>
  <c r="BE123"/>
  <c r="J89"/>
  <c r="BE125"/>
  <c i="10" r="E85"/>
  <c r="J92"/>
  <c r="J114"/>
  <c r="BE122"/>
  <c r="F91"/>
  <c r="F115"/>
  <c r="BE121"/>
  <c r="J89"/>
  <c i="9" r="J89"/>
  <c r="J91"/>
  <c r="J92"/>
  <c r="E85"/>
  <c r="F114"/>
  <c r="F115"/>
  <c r="BE121"/>
  <c r="BE122"/>
  <c i="8" r="F91"/>
  <c r="J92"/>
  <c r="J115"/>
  <c r="J117"/>
  <c r="BE123"/>
  <c r="BE126"/>
  <c r="BE127"/>
  <c r="E111"/>
  <c r="F118"/>
  <c r="BE122"/>
  <c r="BE129"/>
  <c r="BE131"/>
  <c r="BE133"/>
  <c i="7" r="F91"/>
  <c r="J91"/>
  <c r="F92"/>
  <c r="J92"/>
  <c r="E108"/>
  <c r="J112"/>
  <c r="BE121"/>
  <c i="6" r="E85"/>
  <c r="F91"/>
  <c r="J89"/>
  <c r="J91"/>
  <c r="F92"/>
  <c r="J120"/>
  <c r="BE125"/>
  <c r="BE126"/>
  <c r="BE127"/>
  <c r="BE132"/>
  <c r="BE135"/>
  <c r="BE137"/>
  <c r="BE138"/>
  <c r="BE140"/>
  <c r="BE141"/>
  <c r="BE142"/>
  <c r="BE124"/>
  <c r="BE130"/>
  <c i="5" r="E85"/>
  <c r="F91"/>
  <c r="J91"/>
  <c r="F92"/>
  <c r="J113"/>
  <c r="J116"/>
  <c r="BE126"/>
  <c r="BE120"/>
  <c r="BE121"/>
  <c r="BE124"/>
  <c i="4" r="J89"/>
  <c r="J91"/>
  <c r="J92"/>
  <c r="F115"/>
  <c r="F116"/>
  <c r="BE122"/>
  <c r="BE123"/>
  <c r="BE126"/>
  <c r="BE128"/>
  <c i="3" r="J123"/>
  <c r="J98"/>
  <c i="4" r="E85"/>
  <c r="BE124"/>
  <c r="BE125"/>
  <c i="3" r="F91"/>
  <c r="F118"/>
  <c r="BE125"/>
  <c r="BE133"/>
  <c r="J118"/>
  <c r="BE131"/>
  <c r="BE135"/>
  <c r="E85"/>
  <c r="J89"/>
  <c r="BE126"/>
  <c r="BE128"/>
  <c r="J91"/>
  <c r="BE124"/>
  <c r="BE127"/>
  <c r="BE132"/>
  <c i="2" r="E85"/>
  <c r="J89"/>
  <c r="J91"/>
  <c r="J92"/>
  <c r="F117"/>
  <c r="BE123"/>
  <c r="BE125"/>
  <c r="BE126"/>
  <c r="BE129"/>
  <c r="BE131"/>
  <c r="BE136"/>
  <c r="F91"/>
  <c r="BE128"/>
  <c r="BE130"/>
  <c r="BE132"/>
  <c r="BE133"/>
  <c r="BE134"/>
  <c r="BE135"/>
  <c r="BE137"/>
  <c i="15" r="J30"/>
  <c i="2" r="J34"/>
  <c i="1" r="AW95"/>
  <c i="3" r="F36"/>
  <c i="1" r="BC96"/>
  <c i="3" r="F34"/>
  <c i="1" r="BA96"/>
  <c i="4" r="F36"/>
  <c i="1" r="BC97"/>
  <c i="5" r="F36"/>
  <c i="1" r="BC98"/>
  <c i="5" r="F37"/>
  <c i="1" r="BD98"/>
  <c i="6" r="F37"/>
  <c i="1" r="BD99"/>
  <c i="7" r="F34"/>
  <c i="1" r="BA100"/>
  <c i="8" r="F35"/>
  <c i="1" r="BB101"/>
  <c i="9" r="J34"/>
  <c i="1" r="AW102"/>
  <c i="9" r="F37"/>
  <c i="1" r="BD102"/>
  <c i="10" r="J34"/>
  <c i="1" r="AW103"/>
  <c i="11" r="F36"/>
  <c i="1" r="BC104"/>
  <c i="12" r="F34"/>
  <c i="1" r="BA105"/>
  <c i="12" r="F35"/>
  <c i="1" r="BB105"/>
  <c i="13" r="J34"/>
  <c i="1" r="AW106"/>
  <c i="14" r="F34"/>
  <c i="1" r="BA107"/>
  <c i="15" r="F34"/>
  <c i="1" r="BA108"/>
  <c i="15" r="F35"/>
  <c i="1" r="BB108"/>
  <c i="2" r="F35"/>
  <c i="1" r="BB95"/>
  <c i="2" r="F36"/>
  <c i="1" r="BC95"/>
  <c i="3" r="F35"/>
  <c i="1" r="BB96"/>
  <c i="4" r="F35"/>
  <c i="1" r="BB97"/>
  <c i="5" r="F34"/>
  <c i="1" r="BA98"/>
  <c i="5" r="F35"/>
  <c i="1" r="BB98"/>
  <c i="6" r="F36"/>
  <c i="1" r="BC99"/>
  <c i="6" r="F35"/>
  <c i="1" r="BB99"/>
  <c i="8" r="F36"/>
  <c i="1" r="BC101"/>
  <c i="9" r="F35"/>
  <c i="1" r="BB102"/>
  <c i="9" r="F34"/>
  <c i="1" r="BA102"/>
  <c i="10" r="F36"/>
  <c i="1" r="BC103"/>
  <c i="10" r="F37"/>
  <c i="1" r="BD103"/>
  <c i="11" r="F34"/>
  <c i="1" r="BA104"/>
  <c i="11" r="F37"/>
  <c i="1" r="BD104"/>
  <c i="12" r="F36"/>
  <c i="1" r="BC105"/>
  <c i="13" r="F35"/>
  <c i="1" r="BB106"/>
  <c i="13" r="F37"/>
  <c i="1" r="BD106"/>
  <c i="14" r="F35"/>
  <c i="1" r="BB107"/>
  <c i="15" r="J34"/>
  <c i="1" r="AW108"/>
  <c i="15" r="F36"/>
  <c i="1" r="BC108"/>
  <c i="2" r="F34"/>
  <c i="1" r="BA95"/>
  <c i="3" r="J34"/>
  <c i="1" r="AW96"/>
  <c i="3" r="F37"/>
  <c i="1" r="BD96"/>
  <c i="4" r="J34"/>
  <c i="1" r="AW97"/>
  <c i="4" r="F34"/>
  <c i="1" r="BA97"/>
  <c i="5" r="J34"/>
  <c i="1" r="AW98"/>
  <c i="6" r="F34"/>
  <c i="1" r="BA99"/>
  <c i="7" r="F33"/>
  <c i="1" r="AZ100"/>
  <c i="8" r="J34"/>
  <c i="1" r="AW101"/>
  <c i="8" r="F34"/>
  <c i="1" r="BA101"/>
  <c i="9" r="F36"/>
  <c i="1" r="BC102"/>
  <c i="10" r="F35"/>
  <c i="1" r="BB103"/>
  <c i="10" r="F34"/>
  <c i="1" r="BA103"/>
  <c i="11" r="F35"/>
  <c i="1" r="BB104"/>
  <c i="12" r="J34"/>
  <c i="1" r="AW105"/>
  <c i="13" r="F34"/>
  <c i="1" r="BA106"/>
  <c i="13" r="F36"/>
  <c i="1" r="BC106"/>
  <c i="14" r="J34"/>
  <c i="1" r="AW107"/>
  <c i="14" r="F36"/>
  <c i="1" r="BC107"/>
  <c i="15" r="F37"/>
  <c i="1" r="BD108"/>
  <c i="2" r="F37"/>
  <c i="1" r="BD95"/>
  <c i="4" r="F37"/>
  <c i="1" r="BD97"/>
  <c i="6" r="J34"/>
  <c i="1" r="AW99"/>
  <c i="8" r="F37"/>
  <c i="1" r="BD101"/>
  <c i="11" r="J34"/>
  <c i="1" r="AW104"/>
  <c i="12" r="F37"/>
  <c i="1" r="BD105"/>
  <c i="14" r="F37"/>
  <c i="1" r="BD107"/>
  <c i="3" l="1" r="P121"/>
  <c i="1" r="AU96"/>
  <c i="14" r="P143"/>
  <c r="P121"/>
  <c i="1" r="AU107"/>
  <c i="3" r="R121"/>
  <c i="1" r="AG108"/>
  <c i="3" r="BK129"/>
  <c r="J129"/>
  <c r="J99"/>
  <c i="6" r="BK128"/>
  <c r="J128"/>
  <c r="J97"/>
  <c i="9" r="BK119"/>
  <c r="J119"/>
  <c r="J97"/>
  <c i="10" r="BK119"/>
  <c r="J119"/>
  <c r="J97"/>
  <c i="12" r="BK120"/>
  <c r="J120"/>
  <c r="J97"/>
  <c i="5" r="BK122"/>
  <c r="J122"/>
  <c r="J97"/>
  <c i="6" r="BK133"/>
  <c r="J133"/>
  <c r="J100"/>
  <c i="15" r="J96"/>
  <c i="2" r="BK121"/>
  <c r="J121"/>
  <c r="J97"/>
  <c i="4" r="BK120"/>
  <c r="J120"/>
  <c r="J97"/>
  <c i="7" r="BK119"/>
  <c r="J119"/>
  <c r="J97"/>
  <c i="8" r="BK124"/>
  <c r="J124"/>
  <c r="J97"/>
  <c i="14" r="J143"/>
  <c r="J97"/>
  <c i="13" r="BK118"/>
  <c r="J118"/>
  <c r="J96"/>
  <c i="11" r="BK118"/>
  <c r="J118"/>
  <c i="3" r="J33"/>
  <c i="1" r="AV96"/>
  <c r="AT96"/>
  <c i="4" r="F33"/>
  <c i="1" r="AZ97"/>
  <c i="5" r="J33"/>
  <c i="1" r="AV98"/>
  <c r="AT98"/>
  <c i="7" r="J33"/>
  <c i="1" r="AV100"/>
  <c r="AT100"/>
  <c i="8" r="J33"/>
  <c i="1" r="AV101"/>
  <c r="AT101"/>
  <c i="10" r="J33"/>
  <c i="1" r="AV103"/>
  <c r="AT103"/>
  <c i="11" r="J33"/>
  <c i="1" r="AV104"/>
  <c r="AT104"/>
  <c i="13" r="J33"/>
  <c i="1" r="AV106"/>
  <c r="AT106"/>
  <c i="14" r="J30"/>
  <c i="1" r="AG107"/>
  <c i="15" r="J33"/>
  <c i="1" r="AV108"/>
  <c r="AT108"/>
  <c r="AN108"/>
  <c i="15" r="F33"/>
  <c i="1" r="AZ108"/>
  <c r="BA94"/>
  <c r="W30"/>
  <c r="AU94"/>
  <c i="9" r="J33"/>
  <c i="1" r="AV102"/>
  <c r="AT102"/>
  <c i="12" r="J33"/>
  <c i="1" r="AV105"/>
  <c r="AT105"/>
  <c r="BD94"/>
  <c r="W33"/>
  <c i="2" r="F33"/>
  <c i="1" r="AZ95"/>
  <c i="3" r="F33"/>
  <c i="1" r="AZ96"/>
  <c i="5" r="F33"/>
  <c i="1" r="AZ98"/>
  <c i="6" r="F33"/>
  <c i="1" r="AZ99"/>
  <c i="8" r="F33"/>
  <c i="1" r="AZ101"/>
  <c i="10" r="F33"/>
  <c i="1" r="AZ103"/>
  <c i="11" r="J30"/>
  <c i="1" r="AG104"/>
  <c i="13" r="F33"/>
  <c i="1" r="AZ106"/>
  <c i="14" r="J33"/>
  <c i="1" r="AV107"/>
  <c r="AT107"/>
  <c r="BC94"/>
  <c r="W32"/>
  <c i="2" r="J33"/>
  <c i="1" r="AV95"/>
  <c r="AT95"/>
  <c i="4" r="J33"/>
  <c i="1" r="AV97"/>
  <c r="AT97"/>
  <c i="6" r="J33"/>
  <c i="1" r="AV99"/>
  <c r="AT99"/>
  <c i="9" r="F33"/>
  <c i="1" r="AZ102"/>
  <c i="11" r="F33"/>
  <c i="1" r="AZ104"/>
  <c i="12" r="F33"/>
  <c i="1" r="AZ105"/>
  <c i="14" r="F33"/>
  <c i="1" r="AZ107"/>
  <c r="BB94"/>
  <c r="W31"/>
  <c i="2" l="1" r="BK120"/>
  <c r="J120"/>
  <c r="J96"/>
  <c i="12" r="BK118"/>
  <c r="J118"/>
  <c r="J96"/>
  <c i="3" r="BK121"/>
  <c r="J121"/>
  <c r="J96"/>
  <c i="7" r="BK118"/>
  <c r="J118"/>
  <c i="10" r="BK118"/>
  <c r="J118"/>
  <c r="J96"/>
  <c i="6" r="BK123"/>
  <c r="J123"/>
  <c r="J96"/>
  <c i="4" r="BK119"/>
  <c r="J119"/>
  <c r="J96"/>
  <c i="8" r="BK121"/>
  <c r="J121"/>
  <c i="9" r="BK118"/>
  <c r="J118"/>
  <c r="J96"/>
  <c i="5" r="BK119"/>
  <c r="J119"/>
  <c r="J96"/>
  <c i="1" r="AN107"/>
  <c i="15" r="J39"/>
  <c i="14" r="J39"/>
  <c i="1" r="AN104"/>
  <c i="11" r="J96"/>
  <c r="J39"/>
  <c i="7" r="J30"/>
  <c i="1" r="AG100"/>
  <c i="13" r="J30"/>
  <c i="1" r="AG106"/>
  <c r="AY94"/>
  <c r="AW94"/>
  <c r="AK30"/>
  <c r="AX94"/>
  <c i="8" r="J30"/>
  <c i="1" r="AG101"/>
  <c r="AZ94"/>
  <c r="W29"/>
  <c i="8" l="1" r="J39"/>
  <c i="7" r="J39"/>
  <c r="J96"/>
  <c i="8" r="J96"/>
  <c i="13" r="J39"/>
  <c i="1" r="AN106"/>
  <c r="AN100"/>
  <c r="AN101"/>
  <c i="12" r="J30"/>
  <c i="1" r="AG105"/>
  <c i="5" r="J30"/>
  <c i="1" r="AG98"/>
  <c r="AV94"/>
  <c r="AK29"/>
  <c i="9" r="J30"/>
  <c i="1" r="AG102"/>
  <c i="6" r="J30"/>
  <c i="1" r="AG99"/>
  <c i="3" r="J30"/>
  <c i="1" r="AG96"/>
  <c r="AN96"/>
  <c i="2" r="J30"/>
  <c i="1" r="AG95"/>
  <c i="4" r="J30"/>
  <c i="1" r="AG97"/>
  <c i="10" r="J30"/>
  <c i="1" r="AG103"/>
  <c i="6" l="1" r="J39"/>
  <c i="3" r="J39"/>
  <c i="2" r="J39"/>
  <c i="5" r="J39"/>
  <c i="10" r="J39"/>
  <c i="4" r="J39"/>
  <c i="9" r="J39"/>
  <c i="12" r="J39"/>
  <c i="1" r="AN98"/>
  <c r="AN103"/>
  <c r="AN102"/>
  <c r="AN105"/>
  <c r="AN95"/>
  <c r="AN97"/>
  <c r="AN99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<sst xmlns="http://schemas.openxmlformats.org/spreadsheetml/2006/main">
  <si>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</si>
  <si>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</si>
  <si>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</si>
  <si>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</si>
  <si>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</si>
  <si>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{a85c7ab3-e5d4-4896-abe5-9b2e30e39988}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</si>
  <si>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</si>
  <si>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</si>
  <si>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</si>
  <si>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</si>
  <si>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</si>
  <si>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</si>
  <si>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</si>
  <si>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2022/19</t>
  </si>
  <si>
    <t>Stavba:</t>
  </si>
  <si>
    <t>Zřízení pracoviště DŽIN na OŘ Brno</t>
  </si>
  <si>
    <t>KSO:</t>
  </si>
  <si>
    <t>CC-CZ:</t>
  </si>
  <si>
    <t>Místo:</t>
  </si>
  <si>
    <t xml:space="preserve"> </t>
  </si>
  <si>
    <t>Datum:</t>
  </si>
  <si>
    <t>27. 6. 2022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</si>
  <si>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</si>
  <si>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</si>
  <si>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</si>
  <si>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</si>
  <si>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</si>
  <si>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</si>
  <si>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</si>
  <si>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</si>
  <si>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</si>
  <si>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</si>
  <si>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</si>
  <si>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</si>
  <si>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</si>
  <si>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</si>
  <si>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</si>
  <si>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</si>
  <si>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</si>
  <si>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</si>
  <si>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</si>
  <si>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</si>
  <si>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</si>
  <si>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</si>
  <si>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</si>
  <si>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</si>
  <si>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</si>
  <si>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</si>
  <si>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</si>
  <si>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</si>
  <si>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</si>
  <si>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</si>
  <si>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</si>
  <si>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</si>
  <si>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</si>
  <si>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</si>
  <si>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</si>
  <si>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</si>
  <si>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</si>
  <si>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</si>
  <si>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</si>
  <si>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</si>
  <si>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</si>
  <si>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</si>
  <si>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</si>
  <si>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</si>
  <si>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</si>
  <si>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</si>
  <si>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</si>
  <si>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</si>
  <si>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</si>
  <si>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</si>
  <si>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</si>
  <si>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</si>
  <si>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</si>
  <si>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SO01-01</t>
  </si>
  <si>
    <t>Stavební úpravy</t>
  </si>
  <si>
    <t>STA</t>
  </si>
  <si>
    <t>1</t>
  </si>
  <si>
    <t>{079fc0a9-f43f-49a5-b1d9-d35ebf850255}</t>
  </si>
  <si>
    <t>2</t>
  </si>
  <si>
    <t>SO01-02</t>
  </si>
  <si>
    <t>Stropy</t>
  </si>
  <si>
    <t>{61134663-6348-41af-87f2-8ea8b52dd3a7}</t>
  </si>
  <si>
    <t>SO01-03</t>
  </si>
  <si>
    <t>Podlaha, krytin...</t>
  </si>
  <si>
    <t>{9f079be7-4564-48e7-8ca7-e5088bd60c2c}</t>
  </si>
  <si>
    <t>SO01-04</t>
  </si>
  <si>
    <t>Podlaha nivelac...</t>
  </si>
  <si>
    <t>{8cec1e39-362f-49a8-976e-245d9a5158f9}</t>
  </si>
  <si>
    <t>SO01-05</t>
  </si>
  <si>
    <t>Zárubně a dveře...</t>
  </si>
  <si>
    <t>{4d0ba509-b20b-44a0-8c7d-5c2f679514cf}</t>
  </si>
  <si>
    <t>SO01-06</t>
  </si>
  <si>
    <t>Nábytek kuchyň</t>
  </si>
  <si>
    <t>{2c345e23-b00a-4d45-b741-6ccf905c091b}</t>
  </si>
  <si>
    <t>PS01-01</t>
  </si>
  <si>
    <t>Nábytek vč. stí...</t>
  </si>
  <si>
    <t>{c54864e0-90df-4b34-b6de-b09e843f1712}</t>
  </si>
  <si>
    <t>PS01-02</t>
  </si>
  <si>
    <t>Vezo dispečer</t>
  </si>
  <si>
    <t>{c861d947-1b15-4c2a-83c1-5d02fa5f9c0f}</t>
  </si>
  <si>
    <t>PS01-03</t>
  </si>
  <si>
    <t>VEZO vedoucí</t>
  </si>
  <si>
    <t>{c0a31972-3327-405e-91cb-dfecf5e67637}</t>
  </si>
  <si>
    <t>PS01-04</t>
  </si>
  <si>
    <t>Technologie dis...</t>
  </si>
  <si>
    <t>{bb233679-ef19-4848-b059-40fc22709ab2}</t>
  </si>
  <si>
    <t>PS01-05</t>
  </si>
  <si>
    <t>Technologie ved...</t>
  </si>
  <si>
    <t>{553d9451-5b43-4439-ba50-de6fefdcf1d8}</t>
  </si>
  <si>
    <t>PS01-06</t>
  </si>
  <si>
    <t>Revize a zkoušky</t>
  </si>
  <si>
    <t>{c7d4f82a-4320-4f66-bb2b-c0cc5d30e987}</t>
  </si>
  <si>
    <t>PS02</t>
  </si>
  <si>
    <t>Elektroinstalace v...</t>
  </si>
  <si>
    <t>{0daf3628-7b69-4b3b-920c-02bb1e1576b8}</t>
  </si>
  <si>
    <t>PS03</t>
  </si>
  <si>
    <t>Klimatizace</t>
  </si>
  <si>
    <t>{ef3f3b88-9095-4be8-be22-c7d8935f1037}</t>
  </si>
  <si>
    <t>KRYCÍ LIST SOUPISU PRACÍ</t>
  </si>
  <si>
    <t>Objekt:</t>
  </si>
  <si>
    <t>SO01-01 - Stavební úpravy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</si>
  <si>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</si>
  <si>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</si>
  <si>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</si>
  <si>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</si>
  <si>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</si>
  <si>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</si>
  <si>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</si>
  <si>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>HZS - Hodinové zúčtovací sazby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</si>
  <si>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</si>
  <si>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</si>
  <si>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</si>
  <si>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</si>
  <si>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</si>
  <si>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</si>
  <si>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</si>
  <si>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</si>
  <si>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</si>
  <si>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</si>
  <si>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</si>
  <si>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</si>
  <si>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</si>
  <si>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</si>
  <si>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</si>
  <si>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</si>
  <si>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</si>
  <si>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</si>
  <si>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</si>
  <si>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</si>
  <si>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978021191</t>
  </si>
  <si>
    <t>Otlučení (osekání) cementových omítek vnitřních stěn v rozsahu do 100 %</t>
  </si>
  <si>
    <t>m2</t>
  </si>
  <si>
    <t>4</t>
  </si>
  <si>
    <t>HZS</t>
  </si>
  <si>
    <t>Hodinové zúčtovací sazby</t>
  </si>
  <si>
    <t>HZS1312</t>
  </si>
  <si>
    <t>Hodinová zúčtovací sazba omítkář - štukatér</t>
  </si>
  <si>
    <t>hod</t>
  </si>
  <si>
    <t>262144</t>
  </si>
  <si>
    <t>3</t>
  </si>
  <si>
    <t>HZS2311</t>
  </si>
  <si>
    <t>Hodinová zúčtovací sazba malíř, natěrač, lakýrník</t>
  </si>
  <si>
    <t>6</t>
  </si>
  <si>
    <t>OST</t>
  </si>
  <si>
    <t>Ostatní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</si>
  <si>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</si>
  <si>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</si>
  <si>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t</t>
  </si>
  <si>
    <t>8</t>
  </si>
  <si>
    <t>5</t>
  </si>
  <si>
    <t>9902900100</t>
  </si>
  <si>
    <t>Naložení sypanin, drobného kusového materiálu, suti</t>
  </si>
  <si>
    <t>10</t>
  </si>
  <si>
    <t>9902900300</t>
  </si>
  <si>
    <t>Složení sypanin, drobného kusového materiálu, suti</t>
  </si>
  <si>
    <t>12</t>
  </si>
  <si>
    <t>7</t>
  </si>
  <si>
    <t>9909000100</t>
  </si>
  <si>
    <t>Poplatek za uložení suti nebo hmot na oficiální skládku</t>
  </si>
  <si>
    <t>14</t>
  </si>
  <si>
    <t>M</t>
  </si>
  <si>
    <t>WBR.MVJ31025.1</t>
  </si>
  <si>
    <t>weberdur štuk IN vnitřní</t>
  </si>
  <si>
    <t>kg</t>
  </si>
  <si>
    <t>16</t>
  </si>
  <si>
    <t>WBR.MVC64025</t>
  </si>
  <si>
    <t xml:space="preserve">weberdur mono RU -  jádrová omítka 1mm</t>
  </si>
  <si>
    <t>18</t>
  </si>
  <si>
    <t>R1</t>
  </si>
  <si>
    <t>Tkanina VERTEX R85 110 g/m2 (50 m2/bal.)</t>
  </si>
  <si>
    <t>20</t>
  </si>
  <si>
    <t>11</t>
  </si>
  <si>
    <t>58562011</t>
  </si>
  <si>
    <t>směs suchá lepící a stěrková cementová</t>
  </si>
  <si>
    <t>22</t>
  </si>
  <si>
    <t>PPG.273227</t>
  </si>
  <si>
    <t xml:space="preserve">PRIMALEX Plus  15kg</t>
  </si>
  <si>
    <t>24</t>
  </si>
  <si>
    <t>13</t>
  </si>
  <si>
    <t>24551110</t>
  </si>
  <si>
    <t>hmota nátěrová penetrační pro pastovité omítky paropropustná</t>
  </si>
  <si>
    <t>26</t>
  </si>
  <si>
    <t>SO01-02 - Stropy</t>
  </si>
  <si>
    <t>HSV - HSV</t>
  </si>
  <si>
    <t xml:space="preserve">    D2 - Stropy</t>
  </si>
  <si>
    <t>PSV - Práce a dodávky PSV</t>
  </si>
  <si>
    <t xml:space="preserve">    763 - Konstrukce suché výstavby</t>
  </si>
  <si>
    <t>D2</t>
  </si>
  <si>
    <t>59036517</t>
  </si>
  <si>
    <t>deska podhledová minerální rovná bílá jemně texturovaná bez perforace zvuková pohltivá tlumivá 19x600x600mm</t>
  </si>
  <si>
    <t>Profil ukončovací DEKSOFFIT F15 (33×35×15×3000 mm)</t>
  </si>
  <si>
    <t>m</t>
  </si>
  <si>
    <t>59030646</t>
  </si>
  <si>
    <t>profil hlavní pro kazetové minerální podhledy 38x24mm</t>
  </si>
  <si>
    <t>59036314</t>
  </si>
  <si>
    <t>rastr nosný pro kazetové minerální podhledy závěs klip</t>
  </si>
  <si>
    <t>kus</t>
  </si>
  <si>
    <t>59030644</t>
  </si>
  <si>
    <t>profil příčný pro kazetové minerální podhledy 32x24mm</t>
  </si>
  <si>
    <t>PSV</t>
  </si>
  <si>
    <t>Práce a dodávky PSV</t>
  </si>
  <si>
    <t>763</t>
  </si>
  <si>
    <t>Konstrukce suché výstavby</t>
  </si>
  <si>
    <t>763431001</t>
  </si>
  <si>
    <t>Montáž minerálního podhledu s vyjímatelnými panely vel. do 0,36 m2 na zavěšený viditelný rošt</t>
  </si>
  <si>
    <t>763431201</t>
  </si>
  <si>
    <t>Napojení minerálního podhledu na stěnu obvodovou lištou</t>
  </si>
  <si>
    <t>r2</t>
  </si>
  <si>
    <t>Závěs pružinový na T profil DEKSOFFIT</t>
  </si>
  <si>
    <t>HZS1292</t>
  </si>
  <si>
    <t>Hodinová zúčtovací sazba stavební dělník</t>
  </si>
  <si>
    <t>SO01-03 - Podlaha, krytin...</t>
  </si>
  <si>
    <t xml:space="preserve">    776 - Podlahy povlakové</t>
  </si>
  <si>
    <t>776</t>
  </si>
  <si>
    <t>Podlahy povlakové</t>
  </si>
  <si>
    <t>776201811</t>
  </si>
  <si>
    <t>Demontáž lepených povlakových podlah bez podložky ručně</t>
  </si>
  <si>
    <t>776232111</t>
  </si>
  <si>
    <t>Lepení lamel a čtverců z vinylu 2-složkovým lepidlem</t>
  </si>
  <si>
    <t>28411149</t>
  </si>
  <si>
    <t xml:space="preserve">PVC vinyl homogenní protiskluzná se vsypem a výztuž. vrstvou tl 2.00mm nášlapná vrstva 0.80mm, hořlavost Bfl-s1, třída zátěže 34/43, útlum 5dB, bodová zátěž  ≤ 0.10mm, protiskluznost R10</t>
  </si>
  <si>
    <t>32</t>
  </si>
  <si>
    <t>3830241663</t>
  </si>
  <si>
    <t>Lišta soklová Home tore 60 arctic</t>
  </si>
  <si>
    <t>24744627</t>
  </si>
  <si>
    <t>lepidlo na podlahoviny s vysokou pevností ve střihu, vhodné na designové vinylové podlahoviny v dílcích</t>
  </si>
  <si>
    <t>HZS2331</t>
  </si>
  <si>
    <t>Hodinová zúčtovací sazba podlahář</t>
  </si>
  <si>
    <t>SO01-04 - Podlaha nivelac...</t>
  </si>
  <si>
    <t>23531100</t>
  </si>
  <si>
    <t>hmota nátěrová epoxidová 2-složková penetrační na málo až normálně savé podklady, vyrovnávací malta a stěrka lité podlahy</t>
  </si>
  <si>
    <t>58581289</t>
  </si>
  <si>
    <t>stěrka cementová samonivelační vyrovnávací pod povlakové krytiny a dlažby</t>
  </si>
  <si>
    <t>776141112</t>
  </si>
  <si>
    <t>Vyrovnání podkladu povlakových podlah stěrkou pevnosti 20 MPa tl přes 3 do 5 mm</t>
  </si>
  <si>
    <t>SO01-05 - Zárubně a dveře...</t>
  </si>
  <si>
    <t xml:space="preserve">    6 - Úpravy povrchů, podlahy a osazování výplní</t>
  </si>
  <si>
    <t>M - Práce a dodávky M</t>
  </si>
  <si>
    <t xml:space="preserve">    46-M - Zemní práce při extr.mont.pracích</t>
  </si>
  <si>
    <t>61182302</t>
  </si>
  <si>
    <t>zárubeň jednokřídlá obložková s fóliovým povrchem tl stěny 160-250mm rozměru 600-1100/1970, 2100mm</t>
  </si>
  <si>
    <t>61162074</t>
  </si>
  <si>
    <t>dveře jednokřídlé voštinové povrch laminátový plné 800x1970-2100mm</t>
  </si>
  <si>
    <t>58591005</t>
  </si>
  <si>
    <t>směs suchá omítková jádrová ruční</t>
  </si>
  <si>
    <t>58564008</t>
  </si>
  <si>
    <t>směs suchá maltová zdicí tenkovrstvá pro vápenopískové a betonové zdivo M10</t>
  </si>
  <si>
    <t>Úpravy povrchů, podlahy a osazování výplní</t>
  </si>
  <si>
    <t>619995001</t>
  </si>
  <si>
    <t>Začištění omítek kolem oken, dveří, podlah nebo obkladů</t>
  </si>
  <si>
    <t>968062245</t>
  </si>
  <si>
    <t>Vybourání dřevěných rámů oken jednoduchých včetně křídel pl do 2 m2</t>
  </si>
  <si>
    <t>Práce a dodávky M</t>
  </si>
  <si>
    <t>46-M</t>
  </si>
  <si>
    <t>Zemní práce při extr.mont.pracích</t>
  </si>
  <si>
    <t>469973116</t>
  </si>
  <si>
    <t>Poplatek za uložení na skládce (skládkovné) stavebního odpadu směsného kód odpadu 17 09 04</t>
  </si>
  <si>
    <t>64</t>
  </si>
  <si>
    <t>HZS1302</t>
  </si>
  <si>
    <t>Hodinová zúčtovací sazba zedník specialista</t>
  </si>
  <si>
    <t>9901000200</t>
  </si>
  <si>
    <t>Doprava obousměrná (např. dodávek z vlastních zásob zhotovitele nebo objednatele nebo výzisku) mechanizací o nosnosti do 3,5 t elektrosoučástek, montážního materiálu, kameniva, písku, dlažebních kostek, suti, atd. do 20 km</t>
  </si>
  <si>
    <t>9902900200</t>
  </si>
  <si>
    <t>Naložení objemnějšího kusového materiálu, vybouraných hmot</t>
  </si>
  <si>
    <t>9902900400</t>
  </si>
  <si>
    <t>Složení objemnějšího kusového materiálu, vybouraných hmot</t>
  </si>
  <si>
    <t>SO01-06 - Nábytek kuchyň</t>
  </si>
  <si>
    <t xml:space="preserve">    766 - Konstrukce truhlářské</t>
  </si>
  <si>
    <t>766</t>
  </si>
  <si>
    <t>Konstrukce truhlářské</t>
  </si>
  <si>
    <t>76681R</t>
  </si>
  <si>
    <t>KONSTR TRUHLÁŘ - VESTAVĚNÝ NÁBYTEK - KUCHYŇSKÁ LINKA, POLICE, SKŘÍŇKY</t>
  </si>
  <si>
    <t>KUS</t>
  </si>
  <si>
    <t>PS01-01 - Nábytek vč. stí...</t>
  </si>
  <si>
    <t xml:space="preserve">    742 - Elektroinstalace - slaboproud</t>
  </si>
  <si>
    <t xml:space="preserve">    786 - Dokončovací práce - čalounické úpravy</t>
  </si>
  <si>
    <t xml:space="preserve">Žaluzie vertikální, dodávka,  200x250cm</t>
  </si>
  <si>
    <t>61510103</t>
  </si>
  <si>
    <t>skříň dřevěná vysoká šatní 1950x1205x618mm</t>
  </si>
  <si>
    <t>742</t>
  </si>
  <si>
    <t>Elektroinstalace - slaboproud</t>
  </si>
  <si>
    <t>75B261R</t>
  </si>
  <si>
    <t>NÁBYTEK PRO SERVISNÍ A DIAGNOSTICKÉ PRACOVIŠTĚ - STOLY PEVNÉ PRO JEDNO PRACOVIŠTĚ - DODÁVKA</t>
  </si>
  <si>
    <t>75B267R</t>
  </si>
  <si>
    <t>NÁBYTEK PRO SERVISNÍ A DIAGNOSTICKÉ PRACOVIŠTĚ - STOLY PEVNÉ PRO JEDNO PRACOVIŠTĚ - MONTÁŽ</t>
  </si>
  <si>
    <t>766821122</t>
  </si>
  <si>
    <t>Montáž korpusu vestavěné skříně šatní dvoukřídlové</t>
  </si>
  <si>
    <t>786</t>
  </si>
  <si>
    <t>Dokončovací práce - čalounické úpravy</t>
  </si>
  <si>
    <t>786624111</t>
  </si>
  <si>
    <t>Montáž lamelové žaluzie do oken zdvojených dřevěných otevíravých, sklápěcích a vyklápěcích</t>
  </si>
  <si>
    <t>HZS2121</t>
  </si>
  <si>
    <t>Hodinová zúčtovací sazba truhlář</t>
  </si>
  <si>
    <t>PS01-02 - Vezo dispečer</t>
  </si>
  <si>
    <t xml:space="preserve">    741 - Elektroinstalace - silnoproud</t>
  </si>
  <si>
    <t>741</t>
  </si>
  <si>
    <t>Elektroinstalace - silnoproud</t>
  </si>
  <si>
    <t>746684R</t>
  </si>
  <si>
    <t>KOMPLETNÍ DISPEČERSKÉ PRACOVIŠTĚ (HW I SW) - PRACOVNÍ STANICE KOMPLETNÍ</t>
  </si>
  <si>
    <t>746694R</t>
  </si>
  <si>
    <t>ŠKOLENÍ DISPEČERŮ</t>
  </si>
  <si>
    <t>HOD</t>
  </si>
  <si>
    <t>PS01-03 - VEZO vedoucí</t>
  </si>
  <si>
    <t>ŠKOLENÍ VEDOUCÍCH</t>
  </si>
  <si>
    <t>PS01-04 - Technologie dis...</t>
  </si>
  <si>
    <t>75B971R</t>
  </si>
  <si>
    <t>SW PRACOVIŠTĚ DISPEČERA - DODÁVKA</t>
  </si>
  <si>
    <t>75B977R</t>
  </si>
  <si>
    <t>SW PRACOVIŠTĚ DISPEČERA DOZ - MONTÁŽ</t>
  </si>
  <si>
    <t>75M42XR</t>
  </si>
  <si>
    <t>TELEFONNÍ ZAPOJOVAČ DIGITÁLNÍ, DISPEČERSKÝ TERMINÁL VOIP - MONTÁŽ</t>
  </si>
  <si>
    <t>75N353R</t>
  </si>
  <si>
    <t>GSM-R, PŘÍSLUŠENSTVÍ - DISPEČERSKÝ IP TERMINÁL S FUNKCIONALITAMI GSM-R, KOMPLETNÍ</t>
  </si>
  <si>
    <t>75N355R</t>
  </si>
  <si>
    <t>GSM-R, PŘÍSLUŠENSTVÍ - LICENCE PRO PŘIPOJENÍ IP DISPEČERSKÉHO TERMINÁLU GSM-R</t>
  </si>
  <si>
    <t>7595141020</t>
  </si>
  <si>
    <t>VOIP telefony IP telefon s expansion modulem</t>
  </si>
  <si>
    <t>PS01-05 - Technologie ved...</t>
  </si>
  <si>
    <t>SW PRACOVIŠTĚ DISPEČERA DOZ - DODÁVKA</t>
  </si>
  <si>
    <t>PS01-06 - Revize a zkoušky</t>
  </si>
  <si>
    <t xml:space="preserve">    21-M - Elektromontáže</t>
  </si>
  <si>
    <t>21-M</t>
  </si>
  <si>
    <t>Elektromontáže</t>
  </si>
  <si>
    <t>210280003</t>
  </si>
  <si>
    <t>Zkoušky a prohlídky el rozvodů a zařízení celková prohlídka pro objem montážních prací přes 500 do 1 000 tis Kč</t>
  </si>
  <si>
    <t>210280010</t>
  </si>
  <si>
    <t>Příplatek k celkové prohlídce za dalších i započatých 500 tis Kč přes 1 000 tis Kč</t>
  </si>
  <si>
    <t>PS02 - Elektroinstalace v...</t>
  </si>
  <si>
    <t>34774110</t>
  </si>
  <si>
    <t>panel osvětlovací LED dl 600mm</t>
  </si>
  <si>
    <t>34109513</t>
  </si>
  <si>
    <t>kabel instalační plochý jádro Cu plné izolace PVC plášť PVC 450/750V (CYKYLo) 3x1,5mm2</t>
  </si>
  <si>
    <t>7498200040</t>
  </si>
  <si>
    <t>ED řídící pracoviště ED řídící pracoviště Datový rozvaděč (RACK) Datová zásuvka LAN kompletní</t>
  </si>
  <si>
    <t>7492500340</t>
  </si>
  <si>
    <t>Kabely, vodiče, šňůry Cu - nn Vodič jednožílový Cu, plastová izolace H07V-U 6 černý (CY)</t>
  </si>
  <si>
    <t>7494003706</t>
  </si>
  <si>
    <t>Modulární přístroje Jističe Propojovací lišty Lišty 1pól. provedení, průřez 16 mm2, rozteč 17,8 mm, počet vývodů 12, kolíky</t>
  </si>
  <si>
    <t>7494003730</t>
  </si>
  <si>
    <t>Modulární přístroje Jističe Propojovací lišty Lišty 3pól. provedení, průřez 16 mm2, rozteč 17,8 mm, počet vývodů 3 x 3, kolíky</t>
  </si>
  <si>
    <t>7590540534</t>
  </si>
  <si>
    <t xml:space="preserve">Slaboproudé rozvody, kabely pro přívod a vnitřní instalaci UTP/FTP kategorie 5e 100Mhz  1 Gbps FTP Stíněný plášť, vnitřní, drát, nehořlavý, bezhalogenní, nízkodýmavý</t>
  </si>
  <si>
    <t>35713141</t>
  </si>
  <si>
    <t>rozvodnice zapuštěná, průhledné dveře, 3 řady, šířka 14 modulárních jednotek</t>
  </si>
  <si>
    <t>35822117</t>
  </si>
  <si>
    <t>jistič 1-pólový 10 A vypínací charakteristika C vypínací schopnost 10 kA</t>
  </si>
  <si>
    <t>35822124</t>
  </si>
  <si>
    <t>jistič 1-pólový 16 A vypínací charakteristika C vypínací schopnost 10 kA</t>
  </si>
  <si>
    <t>35822160</t>
  </si>
  <si>
    <t>jistič 3-pólový 10 A vypínací charakteristika C vypínací schopnost 10 kA</t>
  </si>
  <si>
    <t>34111100</t>
  </si>
  <si>
    <t>kabel instalační jádro Cu plné izolace PVC plášť PVC 450/750V (CYKY) 5x6mm2</t>
  </si>
  <si>
    <t>34109517</t>
  </si>
  <si>
    <t>kabel instalační plochý jádro Cu plné izolace PVC plášť PVC 450/750V (CYKYLo) 3x2,5mm2</t>
  </si>
  <si>
    <t>34555201</t>
  </si>
  <si>
    <t>zásuvka zápustná dvojnásobná chráněná, šroubové svorky</t>
  </si>
  <si>
    <t>28</t>
  </si>
  <si>
    <t>ABB.55172389B1</t>
  </si>
  <si>
    <t>Zásuvka jednonásobná, chráněná</t>
  </si>
  <si>
    <t>30</t>
  </si>
  <si>
    <t>ABB.55972389B1</t>
  </si>
  <si>
    <t>Zásuvka jednonásobná, s ochranou před přepětím</t>
  </si>
  <si>
    <t>17</t>
  </si>
  <si>
    <t>34571451</t>
  </si>
  <si>
    <t>krabice pod omítku PVC přístrojová kruhová D 70mm hluboká</t>
  </si>
  <si>
    <t>34</t>
  </si>
  <si>
    <t>ABB.355302289B1</t>
  </si>
  <si>
    <t>Spínač dvojpólový, řazení 2</t>
  </si>
  <si>
    <t>36</t>
  </si>
  <si>
    <t>19</t>
  </si>
  <si>
    <t>34571563</t>
  </si>
  <si>
    <t>krabice pod omítku PVC odbočná kruhová D 100mm s víčkem a svorkovnicí</t>
  </si>
  <si>
    <t>38</t>
  </si>
  <si>
    <t>ABB.355301289B1</t>
  </si>
  <si>
    <t>Spínač jednopólový, řazení 1</t>
  </si>
  <si>
    <t>40</t>
  </si>
  <si>
    <t>7491400680</t>
  </si>
  <si>
    <t>Kabelové rošty a žlaby Elektroinstalační lišty a kabelové žlaby Kanál EKE 140x60 vč.víka bílá 2m</t>
  </si>
  <si>
    <t>42</t>
  </si>
  <si>
    <t>741122005</t>
  </si>
  <si>
    <t>Montáž kabel Cu bez ukončení uložený pod omítku plný plochý 3x1 až 2,5 mm2 (např. CYKYLo)</t>
  </si>
  <si>
    <t>44</t>
  </si>
  <si>
    <t>23</t>
  </si>
  <si>
    <t>741122032</t>
  </si>
  <si>
    <t>Montáž kabel Cu bez ukončení uložený pod omítku plný kulatý 5x4 až 6 mm2 (např. CYKY)</t>
  </si>
  <si>
    <t>46</t>
  </si>
  <si>
    <t>741310002</t>
  </si>
  <si>
    <t>Montáž spínač nástěnný 1-jednopólový s regulací intenzity osvětlení prostředí normální se zapojením vodičů</t>
  </si>
  <si>
    <t>48</t>
  </si>
  <si>
    <t>25</t>
  </si>
  <si>
    <t>741320105</t>
  </si>
  <si>
    <t>Montáž jističů jednopólových nn do 25 A ve skříni se zapojením vodičů</t>
  </si>
  <si>
    <t>50</t>
  </si>
  <si>
    <t>741310003</t>
  </si>
  <si>
    <t>Montáž spínač nástěnný 2-dvoupólový prostředí normální se zapojením vodičů</t>
  </si>
  <si>
    <t>52</t>
  </si>
  <si>
    <t>27</t>
  </si>
  <si>
    <t>741313041</t>
  </si>
  <si>
    <t>Montáž zásuvka (polo)zapuštěná šroubové připojení 2P+PE se zapojením vodičů</t>
  </si>
  <si>
    <t>54</t>
  </si>
  <si>
    <t>741313042</t>
  </si>
  <si>
    <t>Montáž zásuvka (polo)zapuštěná šroubové připojení 2P+PE dvojí zapojení - průběžná se zapojením vodičů</t>
  </si>
  <si>
    <t>56</t>
  </si>
  <si>
    <t>29</t>
  </si>
  <si>
    <t>741313043</t>
  </si>
  <si>
    <t>Montáž zásuvka (polo)zapuštěná šroubové připojení 2x(2P + PE) dvojnásobná se zapojením vodičů</t>
  </si>
  <si>
    <t>58</t>
  </si>
  <si>
    <t>742110402</t>
  </si>
  <si>
    <t>Montáž instalačních kanálů pro slaboproud plastových dvoukomorových</t>
  </si>
  <si>
    <t>60</t>
  </si>
  <si>
    <t>31</t>
  </si>
  <si>
    <t>741320165</t>
  </si>
  <si>
    <t>Montáž jističů třípólových nn do 25 A ve skříni se zapojením vodičů</t>
  </si>
  <si>
    <t>62</t>
  </si>
  <si>
    <t>741372112</t>
  </si>
  <si>
    <t>Montáž svítidlo LED interiérové vestavné panelové hranaté nebo kruhové přes 0,09 do 0,36 m2 se zapojením vodičů</t>
  </si>
  <si>
    <t>33</t>
  </si>
  <si>
    <t>742110504</t>
  </si>
  <si>
    <t>Montáž krabic pro slaboproud zapuštěných plastových odbočných kruhových s víčkem</t>
  </si>
  <si>
    <t>66</t>
  </si>
  <si>
    <t>742330051</t>
  </si>
  <si>
    <t>Popis portu datové zásuvky</t>
  </si>
  <si>
    <t>68</t>
  </si>
  <si>
    <t>35</t>
  </si>
  <si>
    <t>HZS2231</t>
  </si>
  <si>
    <t>Hodinová zúčtovací sazba elektrikář</t>
  </si>
  <si>
    <t>70</t>
  </si>
  <si>
    <t>7590525145</t>
  </si>
  <si>
    <t>Uložení do žlabu/trubky/lišty kabelu STP/UTP/FTP (do cat. 6)</t>
  </si>
  <si>
    <t>72</t>
  </si>
  <si>
    <t>37</t>
  </si>
  <si>
    <t>7590575020</t>
  </si>
  <si>
    <t>Montáž zásuvky pro 1 datový port</t>
  </si>
  <si>
    <t>74</t>
  </si>
  <si>
    <t>PS03 - Klimatizace</t>
  </si>
  <si>
    <t>7590180030</t>
  </si>
  <si>
    <t>Klimatizace Podstropní klimatizační jednotka (venkovní i vnitřní jednotka) nad 7 kW</t>
  </si>
  <si>
    <t>7590180020</t>
  </si>
  <si>
    <t xml:space="preserve">Klimatizace Podstropní klimatizační jednotka (venkovní i vnitřní jednotka)  nad 5kW do 6,9 kW chlazení.</t>
  </si>
  <si>
    <t>7590180040</t>
  </si>
  <si>
    <t>Klimatizace Klimatizace - Ovladač</t>
  </si>
  <si>
    <t>7590180050</t>
  </si>
  <si>
    <t>Klimatizace Kompletní technologické vedení ke klimatizaci do 5 kW vč. (CU potrubí (10)12/6 včetně izolace, potrubí odvodu kondenzátu, přívodní kabel CYKY 3x2,5 a ovládací kabel CYKY 5x1,5)</t>
  </si>
  <si>
    <t>7590180160</t>
  </si>
  <si>
    <t>Klimatizace Pulsní ventil nad 5kW</t>
  </si>
  <si>
    <t>7590180102</t>
  </si>
  <si>
    <t>Klimatizace potrubí Cu 12 mm izolované</t>
  </si>
  <si>
    <t>7590180110</t>
  </si>
  <si>
    <t>Klimatizace plyn R410A</t>
  </si>
  <si>
    <t>7590180060</t>
  </si>
  <si>
    <t>Klimatizace Kompletní technologické vedení ke klimatizaci nad 5kW (CU potrubí 16/10 včetně izolace, potrubí odvodu kondenzátu, přívodní kabel CYKY 3x2,5 a ovládací kabel CYKY 5x1,5)</t>
  </si>
  <si>
    <t>7590180100</t>
  </si>
  <si>
    <t>Klimatizace potrubí Cu 6 mm izolované</t>
  </si>
  <si>
    <t>7590180210</t>
  </si>
  <si>
    <t xml:space="preserve">Klimatizace Doplněk pro zimní provoz klimatizací (chlazení)  - proporciální regulátor nebo presostat, vyhřívání kompresoru</t>
  </si>
  <si>
    <t>7590180300</t>
  </si>
  <si>
    <t>Klimatizace Kniha kontroly úniku chladiva klimatizace</t>
  </si>
  <si>
    <t>7590180200</t>
  </si>
  <si>
    <t>Klimatizace Klimatizace - čerpadlo kondenzátu, provedení mini, průtok 10 l/hod., výtlak 10 m, napájení 230 V 50 Hz.</t>
  </si>
  <si>
    <t>7590180020R</t>
  </si>
  <si>
    <t>7590183010</t>
  </si>
  <si>
    <t>Servisní prohlídka klimatizační jednotky</t>
  </si>
  <si>
    <t>HZS3212</t>
  </si>
  <si>
    <t>Hodinová zúčtovací sazba montér vzduchotechniky a chlazení odborný</t>
  </si>
  <si>
    <t>7590183020</t>
  </si>
  <si>
    <t>Kontrola úniku chladiva klimatizační jednotky dle nařízení EU č. 517/2014</t>
  </si>
  <si>
    <t>7590185020</t>
  </si>
  <si>
    <t>Montáž klimatizační jednotky včetně rozvodů do 5 kW</t>
  </si>
  <si>
    <t>7590185025</t>
  </si>
  <si>
    <t>Montáž klimatizační jednotky včetně rozvodů nad 5 kW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</si>
</sst>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2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3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4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3" borderId="6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7" fillId="3" borderId="7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right" vertical="center"/>
    </xf>
    <xf numFmtId="0" fontId="17" fillId="3" borderId="8" xfId="0" applyFont="1" applyFill="1" applyBorder="1" applyAlignment="1" applyProtection="1">
      <alignment horizontal="left" vertical="center"/>
    </xf>
    <xf numFmtId="0" fontId="17" fillId="3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7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7" fillId="3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7" fillId="3" borderId="16" xfId="0" applyFont="1" applyFill="1" applyBorder="1" applyAlignment="1" applyProtection="1">
      <alignment horizontal="center" vertical="center" wrapText="1"/>
    </xf>
    <xf numFmtId="0" fontId="17" fillId="3" borderId="17" xfId="0" applyFont="1" applyFill="1" applyBorder="1" applyAlignment="1" applyProtection="1">
      <alignment horizontal="center" vertical="center" wrapText="1"/>
    </xf>
    <xf numFmtId="0" fontId="17" fillId="3" borderId="18" xfId="0" applyFont="1" applyFill="1" applyBorder="1" applyAlignment="1" applyProtection="1">
      <alignment horizontal="center" vertical="center" wrapText="1"/>
    </xf>
    <xf numFmtId="0" fontId="17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4" fontId="17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</xf>
    <xf numFmtId="49" fontId="29" fillId="0" borderId="22" xfId="0" applyNumberFormat="1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center" vertical="center" wrapText="1"/>
    </xf>
    <xf numFmtId="167" fontId="29" fillId="0" borderId="22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0" fillId="0" borderId="22" xfId="0" applyFont="1" applyBorder="1" applyAlignment="1" applyProtection="1">
      <alignment vertical="center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 applyProtection="1">
      <alignment horizontal="left" vertical="center"/>
    </xf>
    <xf numFmtId="0" fontId="29" fillId="0" borderId="0" xfId="0" applyFont="1" applyBorder="1" applyAlignment="1" applyProtection="1">
      <alignment horizontal="center" vertical="center"/>
    </xf>
    <xf numFmtId="0" fontId="29" fillId="0" borderId="19" xfId="0" applyFont="1" applyBorder="1" applyAlignment="1" applyProtection="1">
      <alignment horizontal="left" vertical="center"/>
    </xf>
    <xf numFmtId="0" fontId="29" fillId="0" borderId="20" xfId="0" applyFont="1" applyBorder="1" applyAlignment="1" applyProtection="1">
      <alignment horizontal="center" vertical="center"/>
    </xf>
    <xf numFmtId="166" fontId="18" fillId="0" borderId="20" xfId="0" applyNumberFormat="1" applyFont="1" applyBorder="1" applyAlignment="1" applyProtection="1">
      <alignment vertical="center"/>
    </xf>
    <xf numFmtId="166" fontId="18" fillId="0" borderId="21" xfId="0" applyNumberFormat="1" applyFont="1" applyBorder="1" applyAlignment="1" applyProtection="1">
      <alignment vertical="center"/>
    </xf>
    <xf numFmtId="0" fontId="18" fillId="0" borderId="19" xfId="0" applyFont="1" applyBorder="1" applyAlignment="1" applyProtection="1">
      <alignment horizontal="left" vertical="center"/>
    </xf>
    <xf numFmtId="0" fontId="18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theme" Target="theme/theme1.xml" /><Relationship Id="rId18" Type="http://schemas.openxmlformats.org/officeDocument/2006/relationships/calcChain" Target="calcChain.xml" /><Relationship Id="rId1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S4" s="14" t="s">
        <v>11</v>
      </c>
    </row>
    <row r="5" s="1" customFormat="1" ht="12" customHeight="1">
      <c r="B5" s="18"/>
      <c r="C5" s="19"/>
      <c r="D5" s="22" t="s">
        <v>12</v>
      </c>
      <c r="E5" s="19"/>
      <c r="F5" s="19"/>
      <c r="G5" s="19"/>
      <c r="H5" s="19"/>
      <c r="I5" s="19"/>
      <c r="J5" s="19"/>
      <c r="K5" s="23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S5" s="14" t="s">
        <v>6</v>
      </c>
    </row>
    <row r="6" s="1" customFormat="1" ht="36.96" customHeight="1">
      <c r="B6" s="18"/>
      <c r="C6" s="19"/>
      <c r="D6" s="24" t="s">
        <v>14</v>
      </c>
      <c r="E6" s="19"/>
      <c r="F6" s="19"/>
      <c r="G6" s="19"/>
      <c r="H6" s="19"/>
      <c r="I6" s="19"/>
      <c r="J6" s="19"/>
      <c r="K6" s="25" t="s">
        <v>15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S6" s="14" t="s">
        <v>6</v>
      </c>
    </row>
    <row r="7" s="1" customFormat="1" ht="12" customHeight="1">
      <c r="B7" s="18"/>
      <c r="C7" s="19"/>
      <c r="D7" s="26" t="s">
        <v>16</v>
      </c>
      <c r="E7" s="19"/>
      <c r="F7" s="19"/>
      <c r="G7" s="19"/>
      <c r="H7" s="19"/>
      <c r="I7" s="19"/>
      <c r="J7" s="19"/>
      <c r="K7" s="23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17</v>
      </c>
      <c r="AL7" s="19"/>
      <c r="AM7" s="19"/>
      <c r="AN7" s="23" t="s">
        <v>1</v>
      </c>
      <c r="AO7" s="19"/>
      <c r="AP7" s="19"/>
      <c r="AQ7" s="19"/>
      <c r="AR7" s="17"/>
      <c r="BS7" s="14" t="s">
        <v>6</v>
      </c>
    </row>
    <row r="8" s="1" customFormat="1" ht="12" customHeight="1">
      <c r="B8" s="18"/>
      <c r="C8" s="19"/>
      <c r="D8" s="26" t="s">
        <v>18</v>
      </c>
      <c r="E8" s="19"/>
      <c r="F8" s="19"/>
      <c r="G8" s="19"/>
      <c r="H8" s="19"/>
      <c r="I8" s="19"/>
      <c r="J8" s="19"/>
      <c r="K8" s="23" t="s">
        <v>19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20</v>
      </c>
      <c r="AL8" s="19"/>
      <c r="AM8" s="19"/>
      <c r="AN8" s="23" t="s">
        <v>21</v>
      </c>
      <c r="AO8" s="19"/>
      <c r="AP8" s="19"/>
      <c r="AQ8" s="19"/>
      <c r="AR8" s="17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6</v>
      </c>
    </row>
    <row r="10" s="1" customFormat="1" ht="12" customHeight="1">
      <c r="B10" s="18"/>
      <c r="C10" s="19"/>
      <c r="D10" s="26" t="s">
        <v>22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23</v>
      </c>
      <c r="AL10" s="19"/>
      <c r="AM10" s="19"/>
      <c r="AN10" s="23" t="s">
        <v>1</v>
      </c>
      <c r="AO10" s="19"/>
      <c r="AP10" s="19"/>
      <c r="AQ10" s="19"/>
      <c r="AR10" s="17"/>
      <c r="BS10" s="14" t="s">
        <v>6</v>
      </c>
    </row>
    <row r="11" s="1" customFormat="1" ht="18.48" customHeight="1">
      <c r="B11" s="18"/>
      <c r="C11" s="19"/>
      <c r="D11" s="19"/>
      <c r="E11" s="23" t="s">
        <v>19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24</v>
      </c>
      <c r="AL11" s="19"/>
      <c r="AM11" s="19"/>
      <c r="AN11" s="23" t="s">
        <v>1</v>
      </c>
      <c r="AO11" s="19"/>
      <c r="AP11" s="19"/>
      <c r="AQ11" s="19"/>
      <c r="AR11" s="17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6</v>
      </c>
    </row>
    <row r="13" s="1" customFormat="1" ht="12" customHeight="1">
      <c r="B13" s="18"/>
      <c r="C13" s="19"/>
      <c r="D13" s="26" t="s">
        <v>25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23</v>
      </c>
      <c r="AL13" s="19"/>
      <c r="AM13" s="19"/>
      <c r="AN13" s="23" t="s">
        <v>1</v>
      </c>
      <c r="AO13" s="19"/>
      <c r="AP13" s="19"/>
      <c r="AQ13" s="19"/>
      <c r="AR13" s="17"/>
      <c r="BS13" s="14" t="s">
        <v>6</v>
      </c>
    </row>
    <row r="14">
      <c r="B14" s="18"/>
      <c r="C14" s="19"/>
      <c r="D14" s="19"/>
      <c r="E14" s="23" t="s">
        <v>19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6" t="s">
        <v>24</v>
      </c>
      <c r="AL14" s="19"/>
      <c r="AM14" s="19"/>
      <c r="AN14" s="23" t="s">
        <v>1</v>
      </c>
      <c r="AO14" s="19"/>
      <c r="AP14" s="19"/>
      <c r="AQ14" s="19"/>
      <c r="AR14" s="17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4</v>
      </c>
    </row>
    <row r="16" s="1" customFormat="1" ht="12" customHeight="1">
      <c r="B16" s="18"/>
      <c r="C16" s="19"/>
      <c r="D16" s="26" t="s">
        <v>26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23</v>
      </c>
      <c r="AL16" s="19"/>
      <c r="AM16" s="19"/>
      <c r="AN16" s="23" t="s">
        <v>1</v>
      </c>
      <c r="AO16" s="19"/>
      <c r="AP16" s="19"/>
      <c r="AQ16" s="19"/>
      <c r="AR16" s="17"/>
      <c r="BS16" s="14" t="s">
        <v>4</v>
      </c>
    </row>
    <row r="17" s="1" customFormat="1" ht="18.48" customHeight="1">
      <c r="B17" s="18"/>
      <c r="C17" s="19"/>
      <c r="D17" s="19"/>
      <c r="E17" s="23" t="s">
        <v>19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24</v>
      </c>
      <c r="AL17" s="19"/>
      <c r="AM17" s="19"/>
      <c r="AN17" s="23" t="s">
        <v>1</v>
      </c>
      <c r="AO17" s="19"/>
      <c r="AP17" s="19"/>
      <c r="AQ17" s="19"/>
      <c r="AR17" s="17"/>
      <c r="BS17" s="14" t="s">
        <v>27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6</v>
      </c>
    </row>
    <row r="19" s="1" customFormat="1" ht="12" customHeight="1">
      <c r="B19" s="18"/>
      <c r="C19" s="19"/>
      <c r="D19" s="26" t="s">
        <v>28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23</v>
      </c>
      <c r="AL19" s="19"/>
      <c r="AM19" s="19"/>
      <c r="AN19" s="23" t="s">
        <v>1</v>
      </c>
      <c r="AO19" s="19"/>
      <c r="AP19" s="19"/>
      <c r="AQ19" s="19"/>
      <c r="AR19" s="17"/>
      <c r="BS19" s="14" t="s">
        <v>6</v>
      </c>
    </row>
    <row r="20" s="1" customFormat="1" ht="18.48" customHeight="1">
      <c r="B20" s="18"/>
      <c r="C20" s="19"/>
      <c r="D20" s="19"/>
      <c r="E20" s="23" t="s">
        <v>19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24</v>
      </c>
      <c r="AL20" s="19"/>
      <c r="AM20" s="19"/>
      <c r="AN20" s="23" t="s">
        <v>1</v>
      </c>
      <c r="AO20" s="19"/>
      <c r="AP20" s="19"/>
      <c r="AQ20" s="19"/>
      <c r="AR20" s="17"/>
      <c r="BS20" s="14" t="s">
        <v>27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="1" customFormat="1" ht="12" customHeight="1">
      <c r="B22" s="18"/>
      <c r="C22" s="19"/>
      <c r="D22" s="26" t="s">
        <v>29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="1" customFormat="1" ht="16.5" customHeight="1">
      <c r="B23" s="18"/>
      <c r="C23" s="19"/>
      <c r="D23" s="19"/>
      <c r="E23" s="27" t="s">
        <v>1</v>
      </c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19"/>
      <c r="AP23" s="19"/>
      <c r="AQ23" s="19"/>
      <c r="AR23" s="17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="1" customFormat="1" ht="6.96" customHeight="1">
      <c r="B25" s="18"/>
      <c r="C25" s="19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9"/>
      <c r="AQ25" s="19"/>
      <c r="AR25" s="17"/>
    </row>
    <row r="26" s="2" customFormat="1" ht="25.92" customHeight="1">
      <c r="A26" s="29"/>
      <c r="B26" s="30"/>
      <c r="C26" s="31"/>
      <c r="D26" s="32" t="s">
        <v>30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4">
        <f>ROUND(AG94,2)</f>
        <v>4558473.46</v>
      </c>
      <c r="AL26" s="33"/>
      <c r="AM26" s="33"/>
      <c r="AN26" s="33"/>
      <c r="AO26" s="33"/>
      <c r="AP26" s="31"/>
      <c r="AQ26" s="31"/>
      <c r="AR26" s="35"/>
      <c r="BE26" s="29"/>
    </row>
    <row r="27" s="2" customFormat="1" ht="6.96" customHeight="1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5"/>
      <c r="BE27" s="29"/>
    </row>
    <row r="28" s="2" customFormat="1">
      <c r="A28" s="29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6" t="s">
        <v>31</v>
      </c>
      <c r="M28" s="36"/>
      <c r="N28" s="36"/>
      <c r="O28" s="36"/>
      <c r="P28" s="36"/>
      <c r="Q28" s="31"/>
      <c r="R28" s="31"/>
      <c r="S28" s="31"/>
      <c r="T28" s="31"/>
      <c r="U28" s="31"/>
      <c r="V28" s="31"/>
      <c r="W28" s="36" t="s">
        <v>32</v>
      </c>
      <c r="X28" s="36"/>
      <c r="Y28" s="36"/>
      <c r="Z28" s="36"/>
      <c r="AA28" s="36"/>
      <c r="AB28" s="36"/>
      <c r="AC28" s="36"/>
      <c r="AD28" s="36"/>
      <c r="AE28" s="36"/>
      <c r="AF28" s="31"/>
      <c r="AG28" s="31"/>
      <c r="AH28" s="31"/>
      <c r="AI28" s="31"/>
      <c r="AJ28" s="31"/>
      <c r="AK28" s="36" t="s">
        <v>33</v>
      </c>
      <c r="AL28" s="36"/>
      <c r="AM28" s="36"/>
      <c r="AN28" s="36"/>
      <c r="AO28" s="36"/>
      <c r="AP28" s="31"/>
      <c r="AQ28" s="31"/>
      <c r="AR28" s="35"/>
      <c r="BE28" s="29"/>
    </row>
    <row r="29" s="3" customFormat="1" ht="14.4" customHeight="1">
      <c r="A29" s="3"/>
      <c r="B29" s="37"/>
      <c r="C29" s="38"/>
      <c r="D29" s="26" t="s">
        <v>34</v>
      </c>
      <c r="E29" s="38"/>
      <c r="F29" s="26" t="s">
        <v>35</v>
      </c>
      <c r="G29" s="38"/>
      <c r="H29" s="38"/>
      <c r="I29" s="38"/>
      <c r="J29" s="38"/>
      <c r="K29" s="38"/>
      <c r="L29" s="39">
        <v>0.20999999999999999</v>
      </c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40">
        <f>ROUND(AZ94, 2)</f>
        <v>4558473.46</v>
      </c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40">
        <f>ROUND(AV94, 2)</f>
        <v>957279.43000000005</v>
      </c>
      <c r="AL29" s="38"/>
      <c r="AM29" s="38"/>
      <c r="AN29" s="38"/>
      <c r="AO29" s="38"/>
      <c r="AP29" s="38"/>
      <c r="AQ29" s="38"/>
      <c r="AR29" s="41"/>
      <c r="BE29" s="3"/>
    </row>
    <row r="30" s="3" customFormat="1" ht="14.4" customHeight="1">
      <c r="A30" s="3"/>
      <c r="B30" s="37"/>
      <c r="C30" s="38"/>
      <c r="D30" s="38"/>
      <c r="E30" s="38"/>
      <c r="F30" s="26" t="s">
        <v>36</v>
      </c>
      <c r="G30" s="38"/>
      <c r="H30" s="38"/>
      <c r="I30" s="38"/>
      <c r="J30" s="38"/>
      <c r="K30" s="38"/>
      <c r="L30" s="39">
        <v>0.14999999999999999</v>
      </c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40">
        <f>ROUND(BA94, 2)</f>
        <v>0</v>
      </c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40">
        <f>ROUND(AW94, 2)</f>
        <v>0</v>
      </c>
      <c r="AL30" s="38"/>
      <c r="AM30" s="38"/>
      <c r="AN30" s="38"/>
      <c r="AO30" s="38"/>
      <c r="AP30" s="38"/>
      <c r="AQ30" s="38"/>
      <c r="AR30" s="41"/>
      <c r="BE30" s="3"/>
    </row>
    <row r="31" hidden="1" s="3" customFormat="1" ht="14.4" customHeight="1">
      <c r="A31" s="3"/>
      <c r="B31" s="37"/>
      <c r="C31" s="38"/>
      <c r="D31" s="38"/>
      <c r="E31" s="38"/>
      <c r="F31" s="26" t="s">
        <v>37</v>
      </c>
      <c r="G31" s="38"/>
      <c r="H31" s="38"/>
      <c r="I31" s="38"/>
      <c r="J31" s="38"/>
      <c r="K31" s="38"/>
      <c r="L31" s="39">
        <v>0.20999999999999999</v>
      </c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40">
        <f>ROUND(BB94, 2)</f>
        <v>0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40">
        <v>0</v>
      </c>
      <c r="AL31" s="38"/>
      <c r="AM31" s="38"/>
      <c r="AN31" s="38"/>
      <c r="AO31" s="38"/>
      <c r="AP31" s="38"/>
      <c r="AQ31" s="38"/>
      <c r="AR31" s="41"/>
      <c r="BE31" s="3"/>
    </row>
    <row r="32" hidden="1" s="3" customFormat="1" ht="14.4" customHeight="1">
      <c r="A32" s="3"/>
      <c r="B32" s="37"/>
      <c r="C32" s="38"/>
      <c r="D32" s="38"/>
      <c r="E32" s="38"/>
      <c r="F32" s="26" t="s">
        <v>38</v>
      </c>
      <c r="G32" s="38"/>
      <c r="H32" s="38"/>
      <c r="I32" s="38"/>
      <c r="J32" s="38"/>
      <c r="K32" s="38"/>
      <c r="L32" s="39">
        <v>0.14999999999999999</v>
      </c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40">
        <f>ROUND(BC94, 2)</f>
        <v>0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40">
        <v>0</v>
      </c>
      <c r="AL32" s="38"/>
      <c r="AM32" s="38"/>
      <c r="AN32" s="38"/>
      <c r="AO32" s="38"/>
      <c r="AP32" s="38"/>
      <c r="AQ32" s="38"/>
      <c r="AR32" s="41"/>
      <c r="BE32" s="3"/>
    </row>
    <row r="33" hidden="1" s="3" customFormat="1" ht="14.4" customHeight="1">
      <c r="A33" s="3"/>
      <c r="B33" s="37"/>
      <c r="C33" s="38"/>
      <c r="D33" s="38"/>
      <c r="E33" s="38"/>
      <c r="F33" s="26" t="s">
        <v>39</v>
      </c>
      <c r="G33" s="38"/>
      <c r="H33" s="38"/>
      <c r="I33" s="38"/>
      <c r="J33" s="38"/>
      <c r="K33" s="38"/>
      <c r="L33" s="39">
        <v>0</v>
      </c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40">
        <f>ROUND(BD94, 2)</f>
        <v>0</v>
      </c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40">
        <v>0</v>
      </c>
      <c r="AL33" s="38"/>
      <c r="AM33" s="38"/>
      <c r="AN33" s="38"/>
      <c r="AO33" s="38"/>
      <c r="AP33" s="38"/>
      <c r="AQ33" s="38"/>
      <c r="AR33" s="41"/>
      <c r="BE33" s="3"/>
    </row>
    <row r="34" s="2" customFormat="1" ht="6.96" customHeight="1">
      <c r="A34" s="29"/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5"/>
      <c r="BE34" s="29"/>
    </row>
    <row r="35" s="2" customFormat="1" ht="25.92" customHeight="1">
      <c r="A35" s="29"/>
      <c r="B35" s="30"/>
      <c r="C35" s="42"/>
      <c r="D35" s="43" t="s">
        <v>40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41</v>
      </c>
      <c r="U35" s="44"/>
      <c r="V35" s="44"/>
      <c r="W35" s="44"/>
      <c r="X35" s="46" t="s">
        <v>42</v>
      </c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7">
        <f>SUM(AK26:AK33)</f>
        <v>5515752.8899999997</v>
      </c>
      <c r="AL35" s="44"/>
      <c r="AM35" s="44"/>
      <c r="AN35" s="44"/>
      <c r="AO35" s="48"/>
      <c r="AP35" s="42"/>
      <c r="AQ35" s="42"/>
      <c r="AR35" s="35"/>
      <c r="BE35" s="29"/>
    </row>
    <row r="36" s="2" customFormat="1" ht="6.96" customHeight="1">
      <c r="A36" s="29"/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5"/>
      <c r="BE36" s="29"/>
    </row>
    <row r="37" s="2" customFormat="1" ht="14.4" customHeight="1">
      <c r="A37" s="29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5"/>
      <c r="BE37" s="29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49"/>
      <c r="C49" s="50"/>
      <c r="D49" s="51" t="s">
        <v>43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1" t="s">
        <v>44</v>
      </c>
      <c r="AI49" s="52"/>
      <c r="AJ49" s="52"/>
      <c r="AK49" s="52"/>
      <c r="AL49" s="52"/>
      <c r="AM49" s="52"/>
      <c r="AN49" s="52"/>
      <c r="AO49" s="52"/>
      <c r="AP49" s="50"/>
      <c r="AQ49" s="50"/>
      <c r="AR49" s="53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29"/>
      <c r="B60" s="30"/>
      <c r="C60" s="31"/>
      <c r="D60" s="54" t="s">
        <v>45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54" t="s">
        <v>46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54" t="s">
        <v>45</v>
      </c>
      <c r="AI60" s="33"/>
      <c r="AJ60" s="33"/>
      <c r="AK60" s="33"/>
      <c r="AL60" s="33"/>
      <c r="AM60" s="54" t="s">
        <v>46</v>
      </c>
      <c r="AN60" s="33"/>
      <c r="AO60" s="33"/>
      <c r="AP60" s="31"/>
      <c r="AQ60" s="31"/>
      <c r="AR60" s="35"/>
      <c r="BE60" s="29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29"/>
      <c r="B64" s="30"/>
      <c r="C64" s="31"/>
      <c r="D64" s="51" t="s">
        <v>47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1" t="s">
        <v>48</v>
      </c>
      <c r="AI64" s="55"/>
      <c r="AJ64" s="55"/>
      <c r="AK64" s="55"/>
      <c r="AL64" s="55"/>
      <c r="AM64" s="55"/>
      <c r="AN64" s="55"/>
      <c r="AO64" s="55"/>
      <c r="AP64" s="31"/>
      <c r="AQ64" s="31"/>
      <c r="AR64" s="35"/>
      <c r="BE64" s="29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29"/>
      <c r="B75" s="30"/>
      <c r="C75" s="31"/>
      <c r="D75" s="54" t="s">
        <v>45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54" t="s">
        <v>46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54" t="s">
        <v>45</v>
      </c>
      <c r="AI75" s="33"/>
      <c r="AJ75" s="33"/>
      <c r="AK75" s="33"/>
      <c r="AL75" s="33"/>
      <c r="AM75" s="54" t="s">
        <v>46</v>
      </c>
      <c r="AN75" s="33"/>
      <c r="AO75" s="33"/>
      <c r="AP75" s="31"/>
      <c r="AQ75" s="31"/>
      <c r="AR75" s="35"/>
      <c r="BE75" s="29"/>
    </row>
    <row r="76" s="2" customFormat="1">
      <c r="A76" s="29"/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5"/>
      <c r="BE76" s="29"/>
    </row>
    <row r="77" s="2" customFormat="1" ht="6.96" customHeight="1">
      <c r="A77" s="29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29"/>
    </row>
    <row r="81" s="2" customFormat="1" ht="6.96" customHeight="1">
      <c r="A81" s="29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29"/>
    </row>
    <row r="82" s="2" customFormat="1" ht="24.96" customHeight="1">
      <c r="A82" s="29"/>
      <c r="B82" s="30"/>
      <c r="C82" s="20" t="s">
        <v>49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5"/>
      <c r="B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5"/>
      <c r="BE83" s="29"/>
    </row>
    <row r="84" s="4" customFormat="1" ht="12" customHeight="1">
      <c r="A84" s="4"/>
      <c r="B84" s="60"/>
      <c r="C84" s="26" t="s">
        <v>12</v>
      </c>
      <c r="D84" s="61"/>
      <c r="E84" s="61"/>
      <c r="F84" s="61"/>
      <c r="G84" s="61"/>
      <c r="H84" s="61"/>
      <c r="I84" s="61"/>
      <c r="J84" s="61"/>
      <c r="K84" s="61"/>
      <c r="L84" s="61" t="str">
        <f>K5</f>
        <v>2022/19</v>
      </c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1"/>
      <c r="AR84" s="62"/>
      <c r="BE84" s="4"/>
    </row>
    <row r="85" s="5" customFormat="1" ht="36.96" customHeight="1">
      <c r="A85" s="5"/>
      <c r="B85" s="63"/>
      <c r="C85" s="64" t="s">
        <v>14</v>
      </c>
      <c r="D85" s="65"/>
      <c r="E85" s="65"/>
      <c r="F85" s="65"/>
      <c r="G85" s="65"/>
      <c r="H85" s="65"/>
      <c r="I85" s="65"/>
      <c r="J85" s="65"/>
      <c r="K85" s="65"/>
      <c r="L85" s="66" t="str">
        <f>K6</f>
        <v>Zřízení pracoviště DŽIN na OŘ Brno</v>
      </c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N85" s="65"/>
      <c r="AO85" s="65"/>
      <c r="AP85" s="65"/>
      <c r="AQ85" s="65"/>
      <c r="AR85" s="67"/>
      <c r="BE85" s="5"/>
    </row>
    <row r="86" s="2" customFormat="1" ht="6.96" customHeight="1">
      <c r="A86" s="29"/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5"/>
      <c r="BE86" s="29"/>
    </row>
    <row r="87" s="2" customFormat="1" ht="12" customHeight="1">
      <c r="A87" s="29"/>
      <c r="B87" s="30"/>
      <c r="C87" s="26" t="s">
        <v>18</v>
      </c>
      <c r="D87" s="31"/>
      <c r="E87" s="31"/>
      <c r="F87" s="31"/>
      <c r="G87" s="31"/>
      <c r="H87" s="31"/>
      <c r="I87" s="31"/>
      <c r="J87" s="31"/>
      <c r="K87" s="31"/>
      <c r="L87" s="68" t="str">
        <f>IF(K8="","",K8)</f>
        <v xml:space="preserve"> 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20</v>
      </c>
      <c r="AJ87" s="31"/>
      <c r="AK87" s="31"/>
      <c r="AL87" s="31"/>
      <c r="AM87" s="69" t="str">
        <f>IF(AN8= "","",AN8)</f>
        <v>27. 6. 2022</v>
      </c>
      <c r="AN87" s="69"/>
      <c r="AO87" s="31"/>
      <c r="AP87" s="31"/>
      <c r="AQ87" s="31"/>
      <c r="AR87" s="35"/>
      <c r="B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5"/>
      <c r="BE88" s="29"/>
    </row>
    <row r="89" s="2" customFormat="1" ht="15.15" customHeight="1">
      <c r="A89" s="29"/>
      <c r="B89" s="30"/>
      <c r="C89" s="26" t="s">
        <v>22</v>
      </c>
      <c r="D89" s="31"/>
      <c r="E89" s="31"/>
      <c r="F89" s="31"/>
      <c r="G89" s="31"/>
      <c r="H89" s="31"/>
      <c r="I89" s="31"/>
      <c r="J89" s="31"/>
      <c r="K89" s="31"/>
      <c r="L89" s="61" t="str">
        <f>IF(E11= "","",E11)</f>
        <v xml:space="preserve"> 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26</v>
      </c>
      <c r="AJ89" s="31"/>
      <c r="AK89" s="31"/>
      <c r="AL89" s="31"/>
      <c r="AM89" s="70" t="str">
        <f>IF(E17="","",E17)</f>
        <v xml:space="preserve"> </v>
      </c>
      <c r="AN89" s="61"/>
      <c r="AO89" s="61"/>
      <c r="AP89" s="61"/>
      <c r="AQ89" s="31"/>
      <c r="AR89" s="35"/>
      <c r="AS89" s="71" t="s">
        <v>50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29"/>
    </row>
    <row r="90" s="2" customFormat="1" ht="15.15" customHeight="1">
      <c r="A90" s="29"/>
      <c r="B90" s="30"/>
      <c r="C90" s="26" t="s">
        <v>25</v>
      </c>
      <c r="D90" s="31"/>
      <c r="E90" s="31"/>
      <c r="F90" s="31"/>
      <c r="G90" s="31"/>
      <c r="H90" s="31"/>
      <c r="I90" s="31"/>
      <c r="J90" s="31"/>
      <c r="K90" s="31"/>
      <c r="L90" s="61" t="str">
        <f>IF(E14="","",E14)</f>
        <v xml:space="preserve"> 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28</v>
      </c>
      <c r="AJ90" s="31"/>
      <c r="AK90" s="31"/>
      <c r="AL90" s="31"/>
      <c r="AM90" s="70" t="str">
        <f>IF(E20="","",E20)</f>
        <v xml:space="preserve"> </v>
      </c>
      <c r="AN90" s="61"/>
      <c r="AO90" s="61"/>
      <c r="AP90" s="61"/>
      <c r="AQ90" s="31"/>
      <c r="AR90" s="35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29"/>
    </row>
    <row r="91" s="2" customFormat="1" ht="10.8" customHeight="1">
      <c r="A91" s="29"/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5"/>
      <c r="AS91" s="79"/>
      <c r="AT91" s="80"/>
      <c r="AU91" s="81"/>
      <c r="AV91" s="81"/>
      <c r="AW91" s="81"/>
      <c r="AX91" s="81"/>
      <c r="AY91" s="81"/>
      <c r="AZ91" s="81"/>
      <c r="BA91" s="81"/>
      <c r="BB91" s="81"/>
      <c r="BC91" s="81"/>
      <c r="BD91" s="82"/>
      <c r="BE91" s="29"/>
    </row>
    <row r="92" s="2" customFormat="1" ht="29.28" customHeight="1">
      <c r="A92" s="29"/>
      <c r="B92" s="30"/>
      <c r="C92" s="83" t="s">
        <v>51</v>
      </c>
      <c r="D92" s="84"/>
      <c r="E92" s="84"/>
      <c r="F92" s="84"/>
      <c r="G92" s="84"/>
      <c r="H92" s="85"/>
      <c r="I92" s="86" t="s">
        <v>52</v>
      </c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84"/>
      <c r="U92" s="84"/>
      <c r="V92" s="84"/>
      <c r="W92" s="84"/>
      <c r="X92" s="84"/>
      <c r="Y92" s="84"/>
      <c r="Z92" s="84"/>
      <c r="AA92" s="84"/>
      <c r="AB92" s="84"/>
      <c r="AC92" s="84"/>
      <c r="AD92" s="84"/>
      <c r="AE92" s="84"/>
      <c r="AF92" s="84"/>
      <c r="AG92" s="87" t="s">
        <v>53</v>
      </c>
      <c r="AH92" s="84"/>
      <c r="AI92" s="84"/>
      <c r="AJ92" s="84"/>
      <c r="AK92" s="84"/>
      <c r="AL92" s="84"/>
      <c r="AM92" s="84"/>
      <c r="AN92" s="86" t="s">
        <v>54</v>
      </c>
      <c r="AO92" s="84"/>
      <c r="AP92" s="88"/>
      <c r="AQ92" s="89" t="s">
        <v>55</v>
      </c>
      <c r="AR92" s="35"/>
      <c r="AS92" s="90" t="s">
        <v>56</v>
      </c>
      <c r="AT92" s="91" t="s">
        <v>57</v>
      </c>
      <c r="AU92" s="91" t="s">
        <v>58</v>
      </c>
      <c r="AV92" s="91" t="s">
        <v>59</v>
      </c>
      <c r="AW92" s="91" t="s">
        <v>60</v>
      </c>
      <c r="AX92" s="91" t="s">
        <v>61</v>
      </c>
      <c r="AY92" s="91" t="s">
        <v>62</v>
      </c>
      <c r="AZ92" s="91" t="s">
        <v>63</v>
      </c>
      <c r="BA92" s="91" t="s">
        <v>64</v>
      </c>
      <c r="BB92" s="91" t="s">
        <v>65</v>
      </c>
      <c r="BC92" s="91" t="s">
        <v>66</v>
      </c>
      <c r="BD92" s="92" t="s">
        <v>67</v>
      </c>
      <c r="BE92" s="29"/>
    </row>
    <row r="93" s="2" customFormat="1" ht="10.8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5"/>
      <c r="AS93" s="93"/>
      <c r="AT93" s="94"/>
      <c r="AU93" s="94"/>
      <c r="AV93" s="94"/>
      <c r="AW93" s="94"/>
      <c r="AX93" s="94"/>
      <c r="AY93" s="94"/>
      <c r="AZ93" s="94"/>
      <c r="BA93" s="94"/>
      <c r="BB93" s="94"/>
      <c r="BC93" s="94"/>
      <c r="BD93" s="95"/>
      <c r="BE93" s="29"/>
    </row>
    <row r="94" s="6" customFormat="1" ht="32.4" customHeight="1">
      <c r="A94" s="6"/>
      <c r="B94" s="96"/>
      <c r="C94" s="97" t="s">
        <v>68</v>
      </c>
      <c r="D94" s="98"/>
      <c r="E94" s="98"/>
      <c r="F94" s="98"/>
      <c r="G94" s="98"/>
      <c r="H94" s="98"/>
      <c r="I94" s="98"/>
      <c r="J94" s="98"/>
      <c r="K94" s="98"/>
      <c r="L94" s="98"/>
      <c r="M94" s="98"/>
      <c r="N94" s="98"/>
      <c r="O94" s="98"/>
      <c r="P94" s="98"/>
      <c r="Q94" s="98"/>
      <c r="R94" s="98"/>
      <c r="S94" s="98"/>
      <c r="T94" s="98"/>
      <c r="U94" s="98"/>
      <c r="V94" s="98"/>
      <c r="W94" s="98"/>
      <c r="X94" s="98"/>
      <c r="Y94" s="98"/>
      <c r="Z94" s="98"/>
      <c r="AA94" s="98"/>
      <c r="AB94" s="98"/>
      <c r="AC94" s="98"/>
      <c r="AD94" s="98"/>
      <c r="AE94" s="98"/>
      <c r="AF94" s="98"/>
      <c r="AG94" s="99">
        <f>ROUND(SUM(AG95:AG108),2)</f>
        <v>4558473.46</v>
      </c>
      <c r="AH94" s="99"/>
      <c r="AI94" s="99"/>
      <c r="AJ94" s="99"/>
      <c r="AK94" s="99"/>
      <c r="AL94" s="99"/>
      <c r="AM94" s="99"/>
      <c r="AN94" s="100">
        <f>SUM(AG94,AT94)</f>
        <v>5515752.8899999997</v>
      </c>
      <c r="AO94" s="100"/>
      <c r="AP94" s="100"/>
      <c r="AQ94" s="101" t="s">
        <v>1</v>
      </c>
      <c r="AR94" s="102"/>
      <c r="AS94" s="103">
        <f>ROUND(SUM(AS95:AS108),2)</f>
        <v>0</v>
      </c>
      <c r="AT94" s="104">
        <f>ROUND(SUM(AV94:AW94),2)</f>
        <v>957279.43000000005</v>
      </c>
      <c r="AU94" s="105">
        <f>ROUND(SUM(AU95:AU108),5)</f>
        <v>0</v>
      </c>
      <c r="AV94" s="104">
        <f>ROUND(AZ94*L29,2)</f>
        <v>957279.43000000005</v>
      </c>
      <c r="AW94" s="104">
        <f>ROUND(BA94*L30,2)</f>
        <v>0</v>
      </c>
      <c r="AX94" s="104">
        <f>ROUND(BB94*L29,2)</f>
        <v>0</v>
      </c>
      <c r="AY94" s="104">
        <f>ROUND(BC94*L30,2)</f>
        <v>0</v>
      </c>
      <c r="AZ94" s="104">
        <f>ROUND(SUM(AZ95:AZ108),2)</f>
        <v>4558473.46</v>
      </c>
      <c r="BA94" s="104">
        <f>ROUND(SUM(BA95:BA108),2)</f>
        <v>0</v>
      </c>
      <c r="BB94" s="104">
        <f>ROUND(SUM(BB95:BB108),2)</f>
        <v>0</v>
      </c>
      <c r="BC94" s="104">
        <f>ROUND(SUM(BC95:BC108),2)</f>
        <v>0</v>
      </c>
      <c r="BD94" s="106">
        <f>ROUND(SUM(BD95:BD108),2)</f>
        <v>0</v>
      </c>
      <c r="BE94" s="6"/>
      <c r="BS94" s="107" t="s">
        <v>69</v>
      </c>
      <c r="BT94" s="107" t="s">
        <v>70</v>
      </c>
      <c r="BU94" s="108" t="s">
        <v>71</v>
      </c>
      <c r="BV94" s="107" t="s">
        <v>72</v>
      </c>
      <c r="BW94" s="107" t="s">
        <v>5</v>
      </c>
      <c r="BX94" s="107" t="s">
        <v>73</v>
      </c>
      <c r="CL94" s="107" t="s">
        <v>1</v>
      </c>
    </row>
    <row r="95" s="7" customFormat="1" ht="24.75" customHeight="1">
      <c r="A95" s="109" t="s">
        <v>74</v>
      </c>
      <c r="B95" s="110"/>
      <c r="C95" s="111"/>
      <c r="D95" s="112" t="s">
        <v>75</v>
      </c>
      <c r="E95" s="112"/>
      <c r="F95" s="112"/>
      <c r="G95" s="112"/>
      <c r="H95" s="112"/>
      <c r="I95" s="113"/>
      <c r="J95" s="112" t="s">
        <v>76</v>
      </c>
      <c r="K95" s="112"/>
      <c r="L95" s="112"/>
      <c r="M95" s="112"/>
      <c r="N95" s="112"/>
      <c r="O95" s="112"/>
      <c r="P95" s="112"/>
      <c r="Q95" s="112"/>
      <c r="R95" s="112"/>
      <c r="S95" s="112"/>
      <c r="T95" s="112"/>
      <c r="U95" s="112"/>
      <c r="V95" s="112"/>
      <c r="W95" s="112"/>
      <c r="X95" s="112"/>
      <c r="Y95" s="112"/>
      <c r="Z95" s="112"/>
      <c r="AA95" s="112"/>
      <c r="AB95" s="112"/>
      <c r="AC95" s="112"/>
      <c r="AD95" s="112"/>
      <c r="AE95" s="112"/>
      <c r="AF95" s="112"/>
      <c r="AG95" s="114">
        <f>'SO01-01 - Stavební úpravy'!J30</f>
        <v>385414</v>
      </c>
      <c r="AH95" s="113"/>
      <c r="AI95" s="113"/>
      <c r="AJ95" s="113"/>
      <c r="AK95" s="113"/>
      <c r="AL95" s="113"/>
      <c r="AM95" s="113"/>
      <c r="AN95" s="114">
        <f>SUM(AG95,AT95)</f>
        <v>466350.94</v>
      </c>
      <c r="AO95" s="113"/>
      <c r="AP95" s="113"/>
      <c r="AQ95" s="115" t="s">
        <v>77</v>
      </c>
      <c r="AR95" s="116"/>
      <c r="AS95" s="117">
        <v>0</v>
      </c>
      <c r="AT95" s="118">
        <f>ROUND(SUM(AV95:AW95),2)</f>
        <v>80936.940000000002</v>
      </c>
      <c r="AU95" s="119">
        <f>'SO01-01 - Stavební úpravy'!P120</f>
        <v>0</v>
      </c>
      <c r="AV95" s="118">
        <f>'SO01-01 - Stavební úpravy'!J33</f>
        <v>80936.940000000002</v>
      </c>
      <c r="AW95" s="118">
        <f>'SO01-01 - Stavební úpravy'!J34</f>
        <v>0</v>
      </c>
      <c r="AX95" s="118">
        <f>'SO01-01 - Stavební úpravy'!J35</f>
        <v>0</v>
      </c>
      <c r="AY95" s="118">
        <f>'SO01-01 - Stavební úpravy'!J36</f>
        <v>0</v>
      </c>
      <c r="AZ95" s="118">
        <f>'SO01-01 - Stavební úpravy'!F33</f>
        <v>385414</v>
      </c>
      <c r="BA95" s="118">
        <f>'SO01-01 - Stavební úpravy'!F34</f>
        <v>0</v>
      </c>
      <c r="BB95" s="118">
        <f>'SO01-01 - Stavební úpravy'!F35</f>
        <v>0</v>
      </c>
      <c r="BC95" s="118">
        <f>'SO01-01 - Stavební úpravy'!F36</f>
        <v>0</v>
      </c>
      <c r="BD95" s="120">
        <f>'SO01-01 - Stavební úpravy'!F37</f>
        <v>0</v>
      </c>
      <c r="BE95" s="7"/>
      <c r="BT95" s="121" t="s">
        <v>78</v>
      </c>
      <c r="BV95" s="121" t="s">
        <v>72</v>
      </c>
      <c r="BW95" s="121" t="s">
        <v>79</v>
      </c>
      <c r="BX95" s="121" t="s">
        <v>5</v>
      </c>
      <c r="CL95" s="121" t="s">
        <v>1</v>
      </c>
      <c r="CM95" s="121" t="s">
        <v>80</v>
      </c>
    </row>
    <row r="96" s="7" customFormat="1" ht="24.75" customHeight="1">
      <c r="A96" s="109" t="s">
        <v>74</v>
      </c>
      <c r="B96" s="110"/>
      <c r="C96" s="111"/>
      <c r="D96" s="112" t="s">
        <v>81</v>
      </c>
      <c r="E96" s="112"/>
      <c r="F96" s="112"/>
      <c r="G96" s="112"/>
      <c r="H96" s="112"/>
      <c r="I96" s="113"/>
      <c r="J96" s="112" t="s">
        <v>82</v>
      </c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2"/>
      <c r="V96" s="112"/>
      <c r="W96" s="112"/>
      <c r="X96" s="112"/>
      <c r="Y96" s="112"/>
      <c r="Z96" s="112"/>
      <c r="AA96" s="112"/>
      <c r="AB96" s="112"/>
      <c r="AC96" s="112"/>
      <c r="AD96" s="112"/>
      <c r="AE96" s="112"/>
      <c r="AF96" s="112"/>
      <c r="AG96" s="114">
        <f>'SO01-02 - Stropy'!J30</f>
        <v>214920</v>
      </c>
      <c r="AH96" s="113"/>
      <c r="AI96" s="113"/>
      <c r="AJ96" s="113"/>
      <c r="AK96" s="113"/>
      <c r="AL96" s="113"/>
      <c r="AM96" s="113"/>
      <c r="AN96" s="114">
        <f>SUM(AG96,AT96)</f>
        <v>260053.20000000001</v>
      </c>
      <c r="AO96" s="113"/>
      <c r="AP96" s="113"/>
      <c r="AQ96" s="115" t="s">
        <v>77</v>
      </c>
      <c r="AR96" s="116"/>
      <c r="AS96" s="117">
        <v>0</v>
      </c>
      <c r="AT96" s="118">
        <f>ROUND(SUM(AV96:AW96),2)</f>
        <v>45133.199999999997</v>
      </c>
      <c r="AU96" s="119">
        <f>'SO01-02 - Stropy'!P121</f>
        <v>0</v>
      </c>
      <c r="AV96" s="118">
        <f>'SO01-02 - Stropy'!J33</f>
        <v>45133.199999999997</v>
      </c>
      <c r="AW96" s="118">
        <f>'SO01-02 - Stropy'!J34</f>
        <v>0</v>
      </c>
      <c r="AX96" s="118">
        <f>'SO01-02 - Stropy'!J35</f>
        <v>0</v>
      </c>
      <c r="AY96" s="118">
        <f>'SO01-02 - Stropy'!J36</f>
        <v>0</v>
      </c>
      <c r="AZ96" s="118">
        <f>'SO01-02 - Stropy'!F33</f>
        <v>214920</v>
      </c>
      <c r="BA96" s="118">
        <f>'SO01-02 - Stropy'!F34</f>
        <v>0</v>
      </c>
      <c r="BB96" s="118">
        <f>'SO01-02 - Stropy'!F35</f>
        <v>0</v>
      </c>
      <c r="BC96" s="118">
        <f>'SO01-02 - Stropy'!F36</f>
        <v>0</v>
      </c>
      <c r="BD96" s="120">
        <f>'SO01-02 - Stropy'!F37</f>
        <v>0</v>
      </c>
      <c r="BE96" s="7"/>
      <c r="BT96" s="121" t="s">
        <v>78</v>
      </c>
      <c r="BV96" s="121" t="s">
        <v>72</v>
      </c>
      <c r="BW96" s="121" t="s">
        <v>83</v>
      </c>
      <c r="BX96" s="121" t="s">
        <v>5</v>
      </c>
      <c r="CL96" s="121" t="s">
        <v>1</v>
      </c>
      <c r="CM96" s="121" t="s">
        <v>80</v>
      </c>
    </row>
    <row r="97" s="7" customFormat="1" ht="24.75" customHeight="1">
      <c r="A97" s="109" t="s">
        <v>74</v>
      </c>
      <c r="B97" s="110"/>
      <c r="C97" s="111"/>
      <c r="D97" s="112" t="s">
        <v>84</v>
      </c>
      <c r="E97" s="112"/>
      <c r="F97" s="112"/>
      <c r="G97" s="112"/>
      <c r="H97" s="112"/>
      <c r="I97" s="113"/>
      <c r="J97" s="112" t="s">
        <v>85</v>
      </c>
      <c r="K97" s="112"/>
      <c r="L97" s="112"/>
      <c r="M97" s="112"/>
      <c r="N97" s="112"/>
      <c r="O97" s="112"/>
      <c r="P97" s="112"/>
      <c r="Q97" s="112"/>
      <c r="R97" s="112"/>
      <c r="S97" s="112"/>
      <c r="T97" s="112"/>
      <c r="U97" s="112"/>
      <c r="V97" s="112"/>
      <c r="W97" s="112"/>
      <c r="X97" s="112"/>
      <c r="Y97" s="112"/>
      <c r="Z97" s="112"/>
      <c r="AA97" s="112"/>
      <c r="AB97" s="112"/>
      <c r="AC97" s="112"/>
      <c r="AD97" s="112"/>
      <c r="AE97" s="112"/>
      <c r="AF97" s="112"/>
      <c r="AG97" s="114">
        <f>'SO01-03 - Podlaha, krytin...'!J30</f>
        <v>208180</v>
      </c>
      <c r="AH97" s="113"/>
      <c r="AI97" s="113"/>
      <c r="AJ97" s="113"/>
      <c r="AK97" s="113"/>
      <c r="AL97" s="113"/>
      <c r="AM97" s="113"/>
      <c r="AN97" s="114">
        <f>SUM(AG97,AT97)</f>
        <v>251897.79999999999</v>
      </c>
      <c r="AO97" s="113"/>
      <c r="AP97" s="113"/>
      <c r="AQ97" s="115" t="s">
        <v>77</v>
      </c>
      <c r="AR97" s="116"/>
      <c r="AS97" s="117">
        <v>0</v>
      </c>
      <c r="AT97" s="118">
        <f>ROUND(SUM(AV97:AW97),2)</f>
        <v>43717.800000000003</v>
      </c>
      <c r="AU97" s="119">
        <f>'SO01-03 - Podlaha, krytin...'!P119</f>
        <v>0</v>
      </c>
      <c r="AV97" s="118">
        <f>'SO01-03 - Podlaha, krytin...'!J33</f>
        <v>43717.800000000003</v>
      </c>
      <c r="AW97" s="118">
        <f>'SO01-03 - Podlaha, krytin...'!J34</f>
        <v>0</v>
      </c>
      <c r="AX97" s="118">
        <f>'SO01-03 - Podlaha, krytin...'!J35</f>
        <v>0</v>
      </c>
      <c r="AY97" s="118">
        <f>'SO01-03 - Podlaha, krytin...'!J36</f>
        <v>0</v>
      </c>
      <c r="AZ97" s="118">
        <f>'SO01-03 - Podlaha, krytin...'!F33</f>
        <v>208180</v>
      </c>
      <c r="BA97" s="118">
        <f>'SO01-03 - Podlaha, krytin...'!F34</f>
        <v>0</v>
      </c>
      <c r="BB97" s="118">
        <f>'SO01-03 - Podlaha, krytin...'!F35</f>
        <v>0</v>
      </c>
      <c r="BC97" s="118">
        <f>'SO01-03 - Podlaha, krytin...'!F36</f>
        <v>0</v>
      </c>
      <c r="BD97" s="120">
        <f>'SO01-03 - Podlaha, krytin...'!F37</f>
        <v>0</v>
      </c>
      <c r="BE97" s="7"/>
      <c r="BT97" s="121" t="s">
        <v>78</v>
      </c>
      <c r="BV97" s="121" t="s">
        <v>72</v>
      </c>
      <c r="BW97" s="121" t="s">
        <v>86</v>
      </c>
      <c r="BX97" s="121" t="s">
        <v>5</v>
      </c>
      <c r="CL97" s="121" t="s">
        <v>1</v>
      </c>
      <c r="CM97" s="121" t="s">
        <v>80</v>
      </c>
    </row>
    <row r="98" s="7" customFormat="1" ht="24.75" customHeight="1">
      <c r="A98" s="109" t="s">
        <v>74</v>
      </c>
      <c r="B98" s="110"/>
      <c r="C98" s="111"/>
      <c r="D98" s="112" t="s">
        <v>87</v>
      </c>
      <c r="E98" s="112"/>
      <c r="F98" s="112"/>
      <c r="G98" s="112"/>
      <c r="H98" s="112"/>
      <c r="I98" s="113"/>
      <c r="J98" s="112" t="s">
        <v>88</v>
      </c>
      <c r="K98" s="112"/>
      <c r="L98" s="112"/>
      <c r="M98" s="112"/>
      <c r="N98" s="112"/>
      <c r="O98" s="112"/>
      <c r="P98" s="112"/>
      <c r="Q98" s="112"/>
      <c r="R98" s="112"/>
      <c r="S98" s="112"/>
      <c r="T98" s="112"/>
      <c r="U98" s="112"/>
      <c r="V98" s="112"/>
      <c r="W98" s="112"/>
      <c r="X98" s="112"/>
      <c r="Y98" s="112"/>
      <c r="Z98" s="112"/>
      <c r="AA98" s="112"/>
      <c r="AB98" s="112"/>
      <c r="AC98" s="112"/>
      <c r="AD98" s="112"/>
      <c r="AE98" s="112"/>
      <c r="AF98" s="112"/>
      <c r="AG98" s="114">
        <f>'SO01-04 - Podlaha nivelac...'!J30</f>
        <v>73535</v>
      </c>
      <c r="AH98" s="113"/>
      <c r="AI98" s="113"/>
      <c r="AJ98" s="113"/>
      <c r="AK98" s="113"/>
      <c r="AL98" s="113"/>
      <c r="AM98" s="113"/>
      <c r="AN98" s="114">
        <f>SUM(AG98,AT98)</f>
        <v>88977.350000000006</v>
      </c>
      <c r="AO98" s="113"/>
      <c r="AP98" s="113"/>
      <c r="AQ98" s="115" t="s">
        <v>77</v>
      </c>
      <c r="AR98" s="116"/>
      <c r="AS98" s="117">
        <v>0</v>
      </c>
      <c r="AT98" s="118">
        <f>ROUND(SUM(AV98:AW98),2)</f>
        <v>15442.35</v>
      </c>
      <c r="AU98" s="119">
        <f>'SO01-04 - Podlaha nivelac...'!P119</f>
        <v>0</v>
      </c>
      <c r="AV98" s="118">
        <f>'SO01-04 - Podlaha nivelac...'!J33</f>
        <v>15442.35</v>
      </c>
      <c r="AW98" s="118">
        <f>'SO01-04 - Podlaha nivelac...'!J34</f>
        <v>0</v>
      </c>
      <c r="AX98" s="118">
        <f>'SO01-04 - Podlaha nivelac...'!J35</f>
        <v>0</v>
      </c>
      <c r="AY98" s="118">
        <f>'SO01-04 - Podlaha nivelac...'!J36</f>
        <v>0</v>
      </c>
      <c r="AZ98" s="118">
        <f>'SO01-04 - Podlaha nivelac...'!F33</f>
        <v>73535</v>
      </c>
      <c r="BA98" s="118">
        <f>'SO01-04 - Podlaha nivelac...'!F34</f>
        <v>0</v>
      </c>
      <c r="BB98" s="118">
        <f>'SO01-04 - Podlaha nivelac...'!F35</f>
        <v>0</v>
      </c>
      <c r="BC98" s="118">
        <f>'SO01-04 - Podlaha nivelac...'!F36</f>
        <v>0</v>
      </c>
      <c r="BD98" s="120">
        <f>'SO01-04 - Podlaha nivelac...'!F37</f>
        <v>0</v>
      </c>
      <c r="BE98" s="7"/>
      <c r="BT98" s="121" t="s">
        <v>78</v>
      </c>
      <c r="BV98" s="121" t="s">
        <v>72</v>
      </c>
      <c r="BW98" s="121" t="s">
        <v>89</v>
      </c>
      <c r="BX98" s="121" t="s">
        <v>5</v>
      </c>
      <c r="CL98" s="121" t="s">
        <v>1</v>
      </c>
      <c r="CM98" s="121" t="s">
        <v>80</v>
      </c>
    </row>
    <row r="99" s="7" customFormat="1" ht="24.75" customHeight="1">
      <c r="A99" s="109" t="s">
        <v>74</v>
      </c>
      <c r="B99" s="110"/>
      <c r="C99" s="111"/>
      <c r="D99" s="112" t="s">
        <v>90</v>
      </c>
      <c r="E99" s="112"/>
      <c r="F99" s="112"/>
      <c r="G99" s="112"/>
      <c r="H99" s="112"/>
      <c r="I99" s="113"/>
      <c r="J99" s="112" t="s">
        <v>91</v>
      </c>
      <c r="K99" s="112"/>
      <c r="L99" s="112"/>
      <c r="M99" s="112"/>
      <c r="N99" s="112"/>
      <c r="O99" s="112"/>
      <c r="P99" s="112"/>
      <c r="Q99" s="112"/>
      <c r="R99" s="112"/>
      <c r="S99" s="112"/>
      <c r="T99" s="112"/>
      <c r="U99" s="112"/>
      <c r="V99" s="112"/>
      <c r="W99" s="112"/>
      <c r="X99" s="112"/>
      <c r="Y99" s="112"/>
      <c r="Z99" s="112"/>
      <c r="AA99" s="112"/>
      <c r="AB99" s="112"/>
      <c r="AC99" s="112"/>
      <c r="AD99" s="112"/>
      <c r="AE99" s="112"/>
      <c r="AF99" s="112"/>
      <c r="AG99" s="114">
        <f>'SO01-05 - Zárubně a dveře...'!J30</f>
        <v>137434</v>
      </c>
      <c r="AH99" s="113"/>
      <c r="AI99" s="113"/>
      <c r="AJ99" s="113"/>
      <c r="AK99" s="113"/>
      <c r="AL99" s="113"/>
      <c r="AM99" s="113"/>
      <c r="AN99" s="114">
        <f>SUM(AG99,AT99)</f>
        <v>166295.14000000001</v>
      </c>
      <c r="AO99" s="113"/>
      <c r="AP99" s="113"/>
      <c r="AQ99" s="115" t="s">
        <v>77</v>
      </c>
      <c r="AR99" s="116"/>
      <c r="AS99" s="117">
        <v>0</v>
      </c>
      <c r="AT99" s="118">
        <f>ROUND(SUM(AV99:AW99),2)</f>
        <v>28861.139999999999</v>
      </c>
      <c r="AU99" s="119">
        <f>'SO01-05 - Zárubně a dveře...'!P123</f>
        <v>0</v>
      </c>
      <c r="AV99" s="118">
        <f>'SO01-05 - Zárubně a dveře...'!J33</f>
        <v>28861.139999999999</v>
      </c>
      <c r="AW99" s="118">
        <f>'SO01-05 - Zárubně a dveře...'!J34</f>
        <v>0</v>
      </c>
      <c r="AX99" s="118">
        <f>'SO01-05 - Zárubně a dveře...'!J35</f>
        <v>0</v>
      </c>
      <c r="AY99" s="118">
        <f>'SO01-05 - Zárubně a dveře...'!J36</f>
        <v>0</v>
      </c>
      <c r="AZ99" s="118">
        <f>'SO01-05 - Zárubně a dveře...'!F33</f>
        <v>137434</v>
      </c>
      <c r="BA99" s="118">
        <f>'SO01-05 - Zárubně a dveře...'!F34</f>
        <v>0</v>
      </c>
      <c r="BB99" s="118">
        <f>'SO01-05 - Zárubně a dveře...'!F35</f>
        <v>0</v>
      </c>
      <c r="BC99" s="118">
        <f>'SO01-05 - Zárubně a dveře...'!F36</f>
        <v>0</v>
      </c>
      <c r="BD99" s="120">
        <f>'SO01-05 - Zárubně a dveře...'!F37</f>
        <v>0</v>
      </c>
      <c r="BE99" s="7"/>
      <c r="BT99" s="121" t="s">
        <v>78</v>
      </c>
      <c r="BV99" s="121" t="s">
        <v>72</v>
      </c>
      <c r="BW99" s="121" t="s">
        <v>92</v>
      </c>
      <c r="BX99" s="121" t="s">
        <v>5</v>
      </c>
      <c r="CL99" s="121" t="s">
        <v>1</v>
      </c>
      <c r="CM99" s="121" t="s">
        <v>80</v>
      </c>
    </row>
    <row r="100" s="7" customFormat="1" ht="24.75" customHeight="1">
      <c r="A100" s="109" t="s">
        <v>74</v>
      </c>
      <c r="B100" s="110"/>
      <c r="C100" s="111"/>
      <c r="D100" s="112" t="s">
        <v>93</v>
      </c>
      <c r="E100" s="112"/>
      <c r="F100" s="112"/>
      <c r="G100" s="112"/>
      <c r="H100" s="112"/>
      <c r="I100" s="113"/>
      <c r="J100" s="112" t="s">
        <v>94</v>
      </c>
      <c r="K100" s="112"/>
      <c r="L100" s="112"/>
      <c r="M100" s="112"/>
      <c r="N100" s="112"/>
      <c r="O100" s="112"/>
      <c r="P100" s="112"/>
      <c r="Q100" s="112"/>
      <c r="R100" s="112"/>
      <c r="S100" s="112"/>
      <c r="T100" s="112"/>
      <c r="U100" s="112"/>
      <c r="V100" s="112"/>
      <c r="W100" s="112"/>
      <c r="X100" s="112"/>
      <c r="Y100" s="112"/>
      <c r="Z100" s="112"/>
      <c r="AA100" s="112"/>
      <c r="AB100" s="112"/>
      <c r="AC100" s="112"/>
      <c r="AD100" s="112"/>
      <c r="AE100" s="112"/>
      <c r="AF100" s="112"/>
      <c r="AG100" s="114">
        <f>'SO01-06 - Nábytek kuchyň'!J30</f>
        <v>42000</v>
      </c>
      <c r="AH100" s="113"/>
      <c r="AI100" s="113"/>
      <c r="AJ100" s="113"/>
      <c r="AK100" s="113"/>
      <c r="AL100" s="113"/>
      <c r="AM100" s="113"/>
      <c r="AN100" s="114">
        <f>SUM(AG100,AT100)</f>
        <v>50820</v>
      </c>
      <c r="AO100" s="113"/>
      <c r="AP100" s="113"/>
      <c r="AQ100" s="115" t="s">
        <v>77</v>
      </c>
      <c r="AR100" s="116"/>
      <c r="AS100" s="117">
        <v>0</v>
      </c>
      <c r="AT100" s="118">
        <f>ROUND(SUM(AV100:AW100),2)</f>
        <v>8820</v>
      </c>
      <c r="AU100" s="119">
        <f>'SO01-06 - Nábytek kuchyň'!P118</f>
        <v>0</v>
      </c>
      <c r="AV100" s="118">
        <f>'SO01-06 - Nábytek kuchyň'!J33</f>
        <v>8820</v>
      </c>
      <c r="AW100" s="118">
        <f>'SO01-06 - Nábytek kuchyň'!J34</f>
        <v>0</v>
      </c>
      <c r="AX100" s="118">
        <f>'SO01-06 - Nábytek kuchyň'!J35</f>
        <v>0</v>
      </c>
      <c r="AY100" s="118">
        <f>'SO01-06 - Nábytek kuchyň'!J36</f>
        <v>0</v>
      </c>
      <c r="AZ100" s="118">
        <f>'SO01-06 - Nábytek kuchyň'!F33</f>
        <v>42000</v>
      </c>
      <c r="BA100" s="118">
        <f>'SO01-06 - Nábytek kuchyň'!F34</f>
        <v>0</v>
      </c>
      <c r="BB100" s="118">
        <f>'SO01-06 - Nábytek kuchyň'!F35</f>
        <v>0</v>
      </c>
      <c r="BC100" s="118">
        <f>'SO01-06 - Nábytek kuchyň'!F36</f>
        <v>0</v>
      </c>
      <c r="BD100" s="120">
        <f>'SO01-06 - Nábytek kuchyň'!F37</f>
        <v>0</v>
      </c>
      <c r="BE100" s="7"/>
      <c r="BT100" s="121" t="s">
        <v>78</v>
      </c>
      <c r="BV100" s="121" t="s">
        <v>72</v>
      </c>
      <c r="BW100" s="121" t="s">
        <v>95</v>
      </c>
      <c r="BX100" s="121" t="s">
        <v>5</v>
      </c>
      <c r="CL100" s="121" t="s">
        <v>1</v>
      </c>
      <c r="CM100" s="121" t="s">
        <v>80</v>
      </c>
    </row>
    <row r="101" s="7" customFormat="1" ht="16.5" customHeight="1">
      <c r="A101" s="109" t="s">
        <v>74</v>
      </c>
      <c r="B101" s="110"/>
      <c r="C101" s="111"/>
      <c r="D101" s="112" t="s">
        <v>96</v>
      </c>
      <c r="E101" s="112"/>
      <c r="F101" s="112"/>
      <c r="G101" s="112"/>
      <c r="H101" s="112"/>
      <c r="I101" s="113"/>
      <c r="J101" s="112" t="s">
        <v>97</v>
      </c>
      <c r="K101" s="112"/>
      <c r="L101" s="112"/>
      <c r="M101" s="112"/>
      <c r="N101" s="112"/>
      <c r="O101" s="112"/>
      <c r="P101" s="112"/>
      <c r="Q101" s="112"/>
      <c r="R101" s="112"/>
      <c r="S101" s="112"/>
      <c r="T101" s="112"/>
      <c r="U101" s="112"/>
      <c r="V101" s="112"/>
      <c r="W101" s="112"/>
      <c r="X101" s="112"/>
      <c r="Y101" s="112"/>
      <c r="Z101" s="112"/>
      <c r="AA101" s="112"/>
      <c r="AB101" s="112"/>
      <c r="AC101" s="112"/>
      <c r="AD101" s="112"/>
      <c r="AE101" s="112"/>
      <c r="AF101" s="112"/>
      <c r="AG101" s="114">
        <f>'PS01-01 - Nábytek vč. stí...'!J30</f>
        <v>557078</v>
      </c>
      <c r="AH101" s="113"/>
      <c r="AI101" s="113"/>
      <c r="AJ101" s="113"/>
      <c r="AK101" s="113"/>
      <c r="AL101" s="113"/>
      <c r="AM101" s="113"/>
      <c r="AN101" s="114">
        <f>SUM(AG101,AT101)</f>
        <v>674064.38</v>
      </c>
      <c r="AO101" s="113"/>
      <c r="AP101" s="113"/>
      <c r="AQ101" s="115" t="s">
        <v>77</v>
      </c>
      <c r="AR101" s="116"/>
      <c r="AS101" s="117">
        <v>0</v>
      </c>
      <c r="AT101" s="118">
        <f>ROUND(SUM(AV101:AW101),2)</f>
        <v>116986.38000000001</v>
      </c>
      <c r="AU101" s="119">
        <f>'PS01-01 - Nábytek vč. stí...'!P121</f>
        <v>0</v>
      </c>
      <c r="AV101" s="118">
        <f>'PS01-01 - Nábytek vč. stí...'!J33</f>
        <v>116986.38000000001</v>
      </c>
      <c r="AW101" s="118">
        <f>'PS01-01 - Nábytek vč. stí...'!J34</f>
        <v>0</v>
      </c>
      <c r="AX101" s="118">
        <f>'PS01-01 - Nábytek vč. stí...'!J35</f>
        <v>0</v>
      </c>
      <c r="AY101" s="118">
        <f>'PS01-01 - Nábytek vč. stí...'!J36</f>
        <v>0</v>
      </c>
      <c r="AZ101" s="118">
        <f>'PS01-01 - Nábytek vč. stí...'!F33</f>
        <v>557078</v>
      </c>
      <c r="BA101" s="118">
        <f>'PS01-01 - Nábytek vč. stí...'!F34</f>
        <v>0</v>
      </c>
      <c r="BB101" s="118">
        <f>'PS01-01 - Nábytek vč. stí...'!F35</f>
        <v>0</v>
      </c>
      <c r="BC101" s="118">
        <f>'PS01-01 - Nábytek vč. stí...'!F36</f>
        <v>0</v>
      </c>
      <c r="BD101" s="120">
        <f>'PS01-01 - Nábytek vč. stí...'!F37</f>
        <v>0</v>
      </c>
      <c r="BE101" s="7"/>
      <c r="BT101" s="121" t="s">
        <v>78</v>
      </c>
      <c r="BV101" s="121" t="s">
        <v>72</v>
      </c>
      <c r="BW101" s="121" t="s">
        <v>98</v>
      </c>
      <c r="BX101" s="121" t="s">
        <v>5</v>
      </c>
      <c r="CL101" s="121" t="s">
        <v>1</v>
      </c>
      <c r="CM101" s="121" t="s">
        <v>80</v>
      </c>
    </row>
    <row r="102" s="7" customFormat="1" ht="16.5" customHeight="1">
      <c r="A102" s="109" t="s">
        <v>74</v>
      </c>
      <c r="B102" s="110"/>
      <c r="C102" s="111"/>
      <c r="D102" s="112" t="s">
        <v>99</v>
      </c>
      <c r="E102" s="112"/>
      <c r="F102" s="112"/>
      <c r="G102" s="112"/>
      <c r="H102" s="112"/>
      <c r="I102" s="113"/>
      <c r="J102" s="112" t="s">
        <v>100</v>
      </c>
      <c r="K102" s="112"/>
      <c r="L102" s="112"/>
      <c r="M102" s="112"/>
      <c r="N102" s="112"/>
      <c r="O102" s="112"/>
      <c r="P102" s="112"/>
      <c r="Q102" s="112"/>
      <c r="R102" s="112"/>
      <c r="S102" s="112"/>
      <c r="T102" s="112"/>
      <c r="U102" s="112"/>
      <c r="V102" s="112"/>
      <c r="W102" s="112"/>
      <c r="X102" s="112"/>
      <c r="Y102" s="112"/>
      <c r="Z102" s="112"/>
      <c r="AA102" s="112"/>
      <c r="AB102" s="112"/>
      <c r="AC102" s="112"/>
      <c r="AD102" s="112"/>
      <c r="AE102" s="112"/>
      <c r="AF102" s="112"/>
      <c r="AG102" s="114">
        <f>'PS01-02 - Vezo dispečer'!J30</f>
        <v>850140</v>
      </c>
      <c r="AH102" s="113"/>
      <c r="AI102" s="113"/>
      <c r="AJ102" s="113"/>
      <c r="AK102" s="113"/>
      <c r="AL102" s="113"/>
      <c r="AM102" s="113"/>
      <c r="AN102" s="114">
        <f>SUM(AG102,AT102)</f>
        <v>1028669.4</v>
      </c>
      <c r="AO102" s="113"/>
      <c r="AP102" s="113"/>
      <c r="AQ102" s="115" t="s">
        <v>77</v>
      </c>
      <c r="AR102" s="116"/>
      <c r="AS102" s="117">
        <v>0</v>
      </c>
      <c r="AT102" s="118">
        <f>ROUND(SUM(AV102:AW102),2)</f>
        <v>178529.39999999999</v>
      </c>
      <c r="AU102" s="119">
        <f>'PS01-02 - Vezo dispečer'!P118</f>
        <v>0</v>
      </c>
      <c r="AV102" s="118">
        <f>'PS01-02 - Vezo dispečer'!J33</f>
        <v>178529.39999999999</v>
      </c>
      <c r="AW102" s="118">
        <f>'PS01-02 - Vezo dispečer'!J34</f>
        <v>0</v>
      </c>
      <c r="AX102" s="118">
        <f>'PS01-02 - Vezo dispečer'!J35</f>
        <v>0</v>
      </c>
      <c r="AY102" s="118">
        <f>'PS01-02 - Vezo dispečer'!J36</f>
        <v>0</v>
      </c>
      <c r="AZ102" s="118">
        <f>'PS01-02 - Vezo dispečer'!F33</f>
        <v>850140</v>
      </c>
      <c r="BA102" s="118">
        <f>'PS01-02 - Vezo dispečer'!F34</f>
        <v>0</v>
      </c>
      <c r="BB102" s="118">
        <f>'PS01-02 - Vezo dispečer'!F35</f>
        <v>0</v>
      </c>
      <c r="BC102" s="118">
        <f>'PS01-02 - Vezo dispečer'!F36</f>
        <v>0</v>
      </c>
      <c r="BD102" s="120">
        <f>'PS01-02 - Vezo dispečer'!F37</f>
        <v>0</v>
      </c>
      <c r="BE102" s="7"/>
      <c r="BT102" s="121" t="s">
        <v>78</v>
      </c>
      <c r="BV102" s="121" t="s">
        <v>72</v>
      </c>
      <c r="BW102" s="121" t="s">
        <v>101</v>
      </c>
      <c r="BX102" s="121" t="s">
        <v>5</v>
      </c>
      <c r="CL102" s="121" t="s">
        <v>1</v>
      </c>
      <c r="CM102" s="121" t="s">
        <v>80</v>
      </c>
    </row>
    <row r="103" s="7" customFormat="1" ht="16.5" customHeight="1">
      <c r="A103" s="109" t="s">
        <v>74</v>
      </c>
      <c r="B103" s="110"/>
      <c r="C103" s="111"/>
      <c r="D103" s="112" t="s">
        <v>102</v>
      </c>
      <c r="E103" s="112"/>
      <c r="F103" s="112"/>
      <c r="G103" s="112"/>
      <c r="H103" s="112"/>
      <c r="I103" s="113"/>
      <c r="J103" s="112" t="s">
        <v>103</v>
      </c>
      <c r="K103" s="112"/>
      <c r="L103" s="112"/>
      <c r="M103" s="112"/>
      <c r="N103" s="112"/>
      <c r="O103" s="112"/>
      <c r="P103" s="112"/>
      <c r="Q103" s="112"/>
      <c r="R103" s="112"/>
      <c r="S103" s="112"/>
      <c r="T103" s="112"/>
      <c r="U103" s="112"/>
      <c r="V103" s="112"/>
      <c r="W103" s="112"/>
      <c r="X103" s="112"/>
      <c r="Y103" s="112"/>
      <c r="Z103" s="112"/>
      <c r="AA103" s="112"/>
      <c r="AB103" s="112"/>
      <c r="AC103" s="112"/>
      <c r="AD103" s="112"/>
      <c r="AE103" s="112"/>
      <c r="AF103" s="112"/>
      <c r="AG103" s="114">
        <f>'PS01-03 - VEZO vedoucí'!J30</f>
        <v>290420</v>
      </c>
      <c r="AH103" s="113"/>
      <c r="AI103" s="113"/>
      <c r="AJ103" s="113"/>
      <c r="AK103" s="113"/>
      <c r="AL103" s="113"/>
      <c r="AM103" s="113"/>
      <c r="AN103" s="114">
        <f>SUM(AG103,AT103)</f>
        <v>351408.20000000001</v>
      </c>
      <c r="AO103" s="113"/>
      <c r="AP103" s="113"/>
      <c r="AQ103" s="115" t="s">
        <v>77</v>
      </c>
      <c r="AR103" s="116"/>
      <c r="AS103" s="117">
        <v>0</v>
      </c>
      <c r="AT103" s="118">
        <f>ROUND(SUM(AV103:AW103),2)</f>
        <v>60988.199999999997</v>
      </c>
      <c r="AU103" s="119">
        <f>'PS01-03 - VEZO vedoucí'!P118</f>
        <v>0</v>
      </c>
      <c r="AV103" s="118">
        <f>'PS01-03 - VEZO vedoucí'!J33</f>
        <v>60988.199999999997</v>
      </c>
      <c r="AW103" s="118">
        <f>'PS01-03 - VEZO vedoucí'!J34</f>
        <v>0</v>
      </c>
      <c r="AX103" s="118">
        <f>'PS01-03 - VEZO vedoucí'!J35</f>
        <v>0</v>
      </c>
      <c r="AY103" s="118">
        <f>'PS01-03 - VEZO vedoucí'!J36</f>
        <v>0</v>
      </c>
      <c r="AZ103" s="118">
        <f>'PS01-03 - VEZO vedoucí'!F33</f>
        <v>290420</v>
      </c>
      <c r="BA103" s="118">
        <f>'PS01-03 - VEZO vedoucí'!F34</f>
        <v>0</v>
      </c>
      <c r="BB103" s="118">
        <f>'PS01-03 - VEZO vedoucí'!F35</f>
        <v>0</v>
      </c>
      <c r="BC103" s="118">
        <f>'PS01-03 - VEZO vedoucí'!F36</f>
        <v>0</v>
      </c>
      <c r="BD103" s="120">
        <f>'PS01-03 - VEZO vedoucí'!F37</f>
        <v>0</v>
      </c>
      <c r="BE103" s="7"/>
      <c r="BT103" s="121" t="s">
        <v>78</v>
      </c>
      <c r="BV103" s="121" t="s">
        <v>72</v>
      </c>
      <c r="BW103" s="121" t="s">
        <v>104</v>
      </c>
      <c r="BX103" s="121" t="s">
        <v>5</v>
      </c>
      <c r="CL103" s="121" t="s">
        <v>1</v>
      </c>
      <c r="CM103" s="121" t="s">
        <v>80</v>
      </c>
    </row>
    <row r="104" s="7" customFormat="1" ht="16.5" customHeight="1">
      <c r="A104" s="109" t="s">
        <v>74</v>
      </c>
      <c r="B104" s="110"/>
      <c r="C104" s="111"/>
      <c r="D104" s="112" t="s">
        <v>105</v>
      </c>
      <c r="E104" s="112"/>
      <c r="F104" s="112"/>
      <c r="G104" s="112"/>
      <c r="H104" s="112"/>
      <c r="I104" s="113"/>
      <c r="J104" s="112" t="s">
        <v>106</v>
      </c>
      <c r="K104" s="112"/>
      <c r="L104" s="112"/>
      <c r="M104" s="112"/>
      <c r="N104" s="112"/>
      <c r="O104" s="112"/>
      <c r="P104" s="112"/>
      <c r="Q104" s="112"/>
      <c r="R104" s="112"/>
      <c r="S104" s="112"/>
      <c r="T104" s="112"/>
      <c r="U104" s="112"/>
      <c r="V104" s="112"/>
      <c r="W104" s="112"/>
      <c r="X104" s="112"/>
      <c r="Y104" s="112"/>
      <c r="Z104" s="112"/>
      <c r="AA104" s="112"/>
      <c r="AB104" s="112"/>
      <c r="AC104" s="112"/>
      <c r="AD104" s="112"/>
      <c r="AE104" s="112"/>
      <c r="AF104" s="112"/>
      <c r="AG104" s="114">
        <f>'PS01-04 - Technologie dis...'!J30</f>
        <v>914300</v>
      </c>
      <c r="AH104" s="113"/>
      <c r="AI104" s="113"/>
      <c r="AJ104" s="113"/>
      <c r="AK104" s="113"/>
      <c r="AL104" s="113"/>
      <c r="AM104" s="113"/>
      <c r="AN104" s="114">
        <f>SUM(AG104,AT104)</f>
        <v>1106303</v>
      </c>
      <c r="AO104" s="113"/>
      <c r="AP104" s="113"/>
      <c r="AQ104" s="115" t="s">
        <v>77</v>
      </c>
      <c r="AR104" s="116"/>
      <c r="AS104" s="117">
        <v>0</v>
      </c>
      <c r="AT104" s="118">
        <f>ROUND(SUM(AV104:AW104),2)</f>
        <v>192003</v>
      </c>
      <c r="AU104" s="119">
        <f>'PS01-04 - Technologie dis...'!P118</f>
        <v>0</v>
      </c>
      <c r="AV104" s="118">
        <f>'PS01-04 - Technologie dis...'!J33</f>
        <v>192003</v>
      </c>
      <c r="AW104" s="118">
        <f>'PS01-04 - Technologie dis...'!J34</f>
        <v>0</v>
      </c>
      <c r="AX104" s="118">
        <f>'PS01-04 - Technologie dis...'!J35</f>
        <v>0</v>
      </c>
      <c r="AY104" s="118">
        <f>'PS01-04 - Technologie dis...'!J36</f>
        <v>0</v>
      </c>
      <c r="AZ104" s="118">
        <f>'PS01-04 - Technologie dis...'!F33</f>
        <v>914300</v>
      </c>
      <c r="BA104" s="118">
        <f>'PS01-04 - Technologie dis...'!F34</f>
        <v>0</v>
      </c>
      <c r="BB104" s="118">
        <f>'PS01-04 - Technologie dis...'!F35</f>
        <v>0</v>
      </c>
      <c r="BC104" s="118">
        <f>'PS01-04 - Technologie dis...'!F36</f>
        <v>0</v>
      </c>
      <c r="BD104" s="120">
        <f>'PS01-04 - Technologie dis...'!F37</f>
        <v>0</v>
      </c>
      <c r="BE104" s="7"/>
      <c r="BT104" s="121" t="s">
        <v>78</v>
      </c>
      <c r="BV104" s="121" t="s">
        <v>72</v>
      </c>
      <c r="BW104" s="121" t="s">
        <v>107</v>
      </c>
      <c r="BX104" s="121" t="s">
        <v>5</v>
      </c>
      <c r="CL104" s="121" t="s">
        <v>1</v>
      </c>
      <c r="CM104" s="121" t="s">
        <v>80</v>
      </c>
    </row>
    <row r="105" s="7" customFormat="1" ht="16.5" customHeight="1">
      <c r="A105" s="109" t="s">
        <v>74</v>
      </c>
      <c r="B105" s="110"/>
      <c r="C105" s="111"/>
      <c r="D105" s="112" t="s">
        <v>108</v>
      </c>
      <c r="E105" s="112"/>
      <c r="F105" s="112"/>
      <c r="G105" s="112"/>
      <c r="H105" s="112"/>
      <c r="I105" s="113"/>
      <c r="J105" s="112" t="s">
        <v>109</v>
      </c>
      <c r="K105" s="112"/>
      <c r="L105" s="112"/>
      <c r="M105" s="112"/>
      <c r="N105" s="112"/>
      <c r="O105" s="112"/>
      <c r="P105" s="112"/>
      <c r="Q105" s="112"/>
      <c r="R105" s="112"/>
      <c r="S105" s="112"/>
      <c r="T105" s="112"/>
      <c r="U105" s="112"/>
      <c r="V105" s="112"/>
      <c r="W105" s="112"/>
      <c r="X105" s="112"/>
      <c r="Y105" s="112"/>
      <c r="Z105" s="112"/>
      <c r="AA105" s="112"/>
      <c r="AB105" s="112"/>
      <c r="AC105" s="112"/>
      <c r="AD105" s="112"/>
      <c r="AE105" s="112"/>
      <c r="AF105" s="112"/>
      <c r="AG105" s="114">
        <f>'PS01-05 - Technologie ved...'!J30</f>
        <v>217500</v>
      </c>
      <c r="AH105" s="113"/>
      <c r="AI105" s="113"/>
      <c r="AJ105" s="113"/>
      <c r="AK105" s="113"/>
      <c r="AL105" s="113"/>
      <c r="AM105" s="113"/>
      <c r="AN105" s="114">
        <f>SUM(AG105,AT105)</f>
        <v>263175</v>
      </c>
      <c r="AO105" s="113"/>
      <c r="AP105" s="113"/>
      <c r="AQ105" s="115" t="s">
        <v>77</v>
      </c>
      <c r="AR105" s="116"/>
      <c r="AS105" s="117">
        <v>0</v>
      </c>
      <c r="AT105" s="118">
        <f>ROUND(SUM(AV105:AW105),2)</f>
        <v>45675</v>
      </c>
      <c r="AU105" s="119">
        <f>'PS01-05 - Technologie ved...'!P118</f>
        <v>0</v>
      </c>
      <c r="AV105" s="118">
        <f>'PS01-05 - Technologie ved...'!J33</f>
        <v>45675</v>
      </c>
      <c r="AW105" s="118">
        <f>'PS01-05 - Technologie ved...'!J34</f>
        <v>0</v>
      </c>
      <c r="AX105" s="118">
        <f>'PS01-05 - Technologie ved...'!J35</f>
        <v>0</v>
      </c>
      <c r="AY105" s="118">
        <f>'PS01-05 - Technologie ved...'!J36</f>
        <v>0</v>
      </c>
      <c r="AZ105" s="118">
        <f>'PS01-05 - Technologie ved...'!F33</f>
        <v>217500</v>
      </c>
      <c r="BA105" s="118">
        <f>'PS01-05 - Technologie ved...'!F34</f>
        <v>0</v>
      </c>
      <c r="BB105" s="118">
        <f>'PS01-05 - Technologie ved...'!F35</f>
        <v>0</v>
      </c>
      <c r="BC105" s="118">
        <f>'PS01-05 - Technologie ved...'!F36</f>
        <v>0</v>
      </c>
      <c r="BD105" s="120">
        <f>'PS01-05 - Technologie ved...'!F37</f>
        <v>0</v>
      </c>
      <c r="BE105" s="7"/>
      <c r="BT105" s="121" t="s">
        <v>78</v>
      </c>
      <c r="BV105" s="121" t="s">
        <v>72</v>
      </c>
      <c r="BW105" s="121" t="s">
        <v>110</v>
      </c>
      <c r="BX105" s="121" t="s">
        <v>5</v>
      </c>
      <c r="CL105" s="121" t="s">
        <v>1</v>
      </c>
      <c r="CM105" s="121" t="s">
        <v>80</v>
      </c>
    </row>
    <row r="106" s="7" customFormat="1" ht="16.5" customHeight="1">
      <c r="A106" s="109" t="s">
        <v>74</v>
      </c>
      <c r="B106" s="110"/>
      <c r="C106" s="111"/>
      <c r="D106" s="112" t="s">
        <v>111</v>
      </c>
      <c r="E106" s="112"/>
      <c r="F106" s="112"/>
      <c r="G106" s="112"/>
      <c r="H106" s="112"/>
      <c r="I106" s="113"/>
      <c r="J106" s="112" t="s">
        <v>112</v>
      </c>
      <c r="K106" s="112"/>
      <c r="L106" s="112"/>
      <c r="M106" s="112"/>
      <c r="N106" s="112"/>
      <c r="O106" s="112"/>
      <c r="P106" s="112"/>
      <c r="Q106" s="112"/>
      <c r="R106" s="112"/>
      <c r="S106" s="112"/>
      <c r="T106" s="112"/>
      <c r="U106" s="112"/>
      <c r="V106" s="112"/>
      <c r="W106" s="112"/>
      <c r="X106" s="112"/>
      <c r="Y106" s="112"/>
      <c r="Z106" s="112"/>
      <c r="AA106" s="112"/>
      <c r="AB106" s="112"/>
      <c r="AC106" s="112"/>
      <c r="AD106" s="112"/>
      <c r="AE106" s="112"/>
      <c r="AF106" s="112"/>
      <c r="AG106" s="114">
        <f>'PS01-06 - Revize a zkoušky'!J30</f>
        <v>65100</v>
      </c>
      <c r="AH106" s="113"/>
      <c r="AI106" s="113"/>
      <c r="AJ106" s="113"/>
      <c r="AK106" s="113"/>
      <c r="AL106" s="113"/>
      <c r="AM106" s="113"/>
      <c r="AN106" s="114">
        <f>SUM(AG106,AT106)</f>
        <v>78771</v>
      </c>
      <c r="AO106" s="113"/>
      <c r="AP106" s="113"/>
      <c r="AQ106" s="115" t="s">
        <v>77</v>
      </c>
      <c r="AR106" s="116"/>
      <c r="AS106" s="117">
        <v>0</v>
      </c>
      <c r="AT106" s="118">
        <f>ROUND(SUM(AV106:AW106),2)</f>
        <v>13671</v>
      </c>
      <c r="AU106" s="119">
        <f>'PS01-06 - Revize a zkoušky'!P118</f>
        <v>0</v>
      </c>
      <c r="AV106" s="118">
        <f>'PS01-06 - Revize a zkoušky'!J33</f>
        <v>13671</v>
      </c>
      <c r="AW106" s="118">
        <f>'PS01-06 - Revize a zkoušky'!J34</f>
        <v>0</v>
      </c>
      <c r="AX106" s="118">
        <f>'PS01-06 - Revize a zkoušky'!J35</f>
        <v>0</v>
      </c>
      <c r="AY106" s="118">
        <f>'PS01-06 - Revize a zkoušky'!J36</f>
        <v>0</v>
      </c>
      <c r="AZ106" s="118">
        <f>'PS01-06 - Revize a zkoušky'!F33</f>
        <v>65100</v>
      </c>
      <c r="BA106" s="118">
        <f>'PS01-06 - Revize a zkoušky'!F34</f>
        <v>0</v>
      </c>
      <c r="BB106" s="118">
        <f>'PS01-06 - Revize a zkoušky'!F35</f>
        <v>0</v>
      </c>
      <c r="BC106" s="118">
        <f>'PS01-06 - Revize a zkoušky'!F36</f>
        <v>0</v>
      </c>
      <c r="BD106" s="120">
        <f>'PS01-06 - Revize a zkoušky'!F37</f>
        <v>0</v>
      </c>
      <c r="BE106" s="7"/>
      <c r="BT106" s="121" t="s">
        <v>78</v>
      </c>
      <c r="BV106" s="121" t="s">
        <v>72</v>
      </c>
      <c r="BW106" s="121" t="s">
        <v>113</v>
      </c>
      <c r="BX106" s="121" t="s">
        <v>5</v>
      </c>
      <c r="CL106" s="121" t="s">
        <v>1</v>
      </c>
      <c r="CM106" s="121" t="s">
        <v>80</v>
      </c>
    </row>
    <row r="107" s="7" customFormat="1" ht="16.5" customHeight="1">
      <c r="A107" s="109" t="s">
        <v>74</v>
      </c>
      <c r="B107" s="110"/>
      <c r="C107" s="111"/>
      <c r="D107" s="112" t="s">
        <v>114</v>
      </c>
      <c r="E107" s="112"/>
      <c r="F107" s="112"/>
      <c r="G107" s="112"/>
      <c r="H107" s="112"/>
      <c r="I107" s="113"/>
      <c r="J107" s="112" t="s">
        <v>115</v>
      </c>
      <c r="K107" s="112"/>
      <c r="L107" s="112"/>
      <c r="M107" s="112"/>
      <c r="N107" s="112"/>
      <c r="O107" s="112"/>
      <c r="P107" s="112"/>
      <c r="Q107" s="112"/>
      <c r="R107" s="112"/>
      <c r="S107" s="112"/>
      <c r="T107" s="112"/>
      <c r="U107" s="112"/>
      <c r="V107" s="112"/>
      <c r="W107" s="112"/>
      <c r="X107" s="112"/>
      <c r="Y107" s="112"/>
      <c r="Z107" s="112"/>
      <c r="AA107" s="112"/>
      <c r="AB107" s="112"/>
      <c r="AC107" s="112"/>
      <c r="AD107" s="112"/>
      <c r="AE107" s="112"/>
      <c r="AF107" s="112"/>
      <c r="AG107" s="114">
        <f>'PS02 - Elektroinstalace v...'!J30</f>
        <v>317950.46000000002</v>
      </c>
      <c r="AH107" s="113"/>
      <c r="AI107" s="113"/>
      <c r="AJ107" s="113"/>
      <c r="AK107" s="113"/>
      <c r="AL107" s="113"/>
      <c r="AM107" s="113"/>
      <c r="AN107" s="114">
        <f>SUM(AG107,AT107)</f>
        <v>384720.06000000006</v>
      </c>
      <c r="AO107" s="113"/>
      <c r="AP107" s="113"/>
      <c r="AQ107" s="115" t="s">
        <v>77</v>
      </c>
      <c r="AR107" s="116"/>
      <c r="AS107" s="117">
        <v>0</v>
      </c>
      <c r="AT107" s="118">
        <f>ROUND(SUM(AV107:AW107),2)</f>
        <v>66769.600000000006</v>
      </c>
      <c r="AU107" s="119">
        <f>'PS02 - Elektroinstalace v...'!P121</f>
        <v>0</v>
      </c>
      <c r="AV107" s="118">
        <f>'PS02 - Elektroinstalace v...'!J33</f>
        <v>66769.600000000006</v>
      </c>
      <c r="AW107" s="118">
        <f>'PS02 - Elektroinstalace v...'!J34</f>
        <v>0</v>
      </c>
      <c r="AX107" s="118">
        <f>'PS02 - Elektroinstalace v...'!J35</f>
        <v>0</v>
      </c>
      <c r="AY107" s="118">
        <f>'PS02 - Elektroinstalace v...'!J36</f>
        <v>0</v>
      </c>
      <c r="AZ107" s="118">
        <f>'PS02 - Elektroinstalace v...'!F33</f>
        <v>317950.46000000002</v>
      </c>
      <c r="BA107" s="118">
        <f>'PS02 - Elektroinstalace v...'!F34</f>
        <v>0</v>
      </c>
      <c r="BB107" s="118">
        <f>'PS02 - Elektroinstalace v...'!F35</f>
        <v>0</v>
      </c>
      <c r="BC107" s="118">
        <f>'PS02 - Elektroinstalace v...'!F36</f>
        <v>0</v>
      </c>
      <c r="BD107" s="120">
        <f>'PS02 - Elektroinstalace v...'!F37</f>
        <v>0</v>
      </c>
      <c r="BE107" s="7"/>
      <c r="BT107" s="121" t="s">
        <v>78</v>
      </c>
      <c r="BV107" s="121" t="s">
        <v>72</v>
      </c>
      <c r="BW107" s="121" t="s">
        <v>116</v>
      </c>
      <c r="BX107" s="121" t="s">
        <v>5</v>
      </c>
      <c r="CL107" s="121" t="s">
        <v>1</v>
      </c>
      <c r="CM107" s="121" t="s">
        <v>80</v>
      </c>
    </row>
    <row r="108" s="7" customFormat="1" ht="16.5" customHeight="1">
      <c r="A108" s="109" t="s">
        <v>74</v>
      </c>
      <c r="B108" s="110"/>
      <c r="C108" s="111"/>
      <c r="D108" s="112" t="s">
        <v>117</v>
      </c>
      <c r="E108" s="112"/>
      <c r="F108" s="112"/>
      <c r="G108" s="112"/>
      <c r="H108" s="112"/>
      <c r="I108" s="113"/>
      <c r="J108" s="112" t="s">
        <v>118</v>
      </c>
      <c r="K108" s="112"/>
      <c r="L108" s="112"/>
      <c r="M108" s="112"/>
      <c r="N108" s="112"/>
      <c r="O108" s="112"/>
      <c r="P108" s="112"/>
      <c r="Q108" s="112"/>
      <c r="R108" s="112"/>
      <c r="S108" s="112"/>
      <c r="T108" s="112"/>
      <c r="U108" s="112"/>
      <c r="V108" s="112"/>
      <c r="W108" s="112"/>
      <c r="X108" s="112"/>
      <c r="Y108" s="112"/>
      <c r="Z108" s="112"/>
      <c r="AA108" s="112"/>
      <c r="AB108" s="112"/>
      <c r="AC108" s="112"/>
      <c r="AD108" s="112"/>
      <c r="AE108" s="112"/>
      <c r="AF108" s="112"/>
      <c r="AG108" s="114">
        <f>'PS03 - Klimatizace'!J30</f>
        <v>284502</v>
      </c>
      <c r="AH108" s="113"/>
      <c r="AI108" s="113"/>
      <c r="AJ108" s="113"/>
      <c r="AK108" s="113"/>
      <c r="AL108" s="113"/>
      <c r="AM108" s="113"/>
      <c r="AN108" s="114">
        <f>SUM(AG108,AT108)</f>
        <v>344247.41999999998</v>
      </c>
      <c r="AO108" s="113"/>
      <c r="AP108" s="113"/>
      <c r="AQ108" s="115" t="s">
        <v>77</v>
      </c>
      <c r="AR108" s="116"/>
      <c r="AS108" s="122">
        <v>0</v>
      </c>
      <c r="AT108" s="123">
        <f>ROUND(SUM(AV108:AW108),2)</f>
        <v>59745.419999999998</v>
      </c>
      <c r="AU108" s="124">
        <f>'PS03 - Klimatizace'!P118</f>
        <v>0</v>
      </c>
      <c r="AV108" s="123">
        <f>'PS03 - Klimatizace'!J33</f>
        <v>59745.419999999998</v>
      </c>
      <c r="AW108" s="123">
        <f>'PS03 - Klimatizace'!J34</f>
        <v>0</v>
      </c>
      <c r="AX108" s="123">
        <f>'PS03 - Klimatizace'!J35</f>
        <v>0</v>
      </c>
      <c r="AY108" s="123">
        <f>'PS03 - Klimatizace'!J36</f>
        <v>0</v>
      </c>
      <c r="AZ108" s="123">
        <f>'PS03 - Klimatizace'!F33</f>
        <v>284502</v>
      </c>
      <c r="BA108" s="123">
        <f>'PS03 - Klimatizace'!F34</f>
        <v>0</v>
      </c>
      <c r="BB108" s="123">
        <f>'PS03 - Klimatizace'!F35</f>
        <v>0</v>
      </c>
      <c r="BC108" s="123">
        <f>'PS03 - Klimatizace'!F36</f>
        <v>0</v>
      </c>
      <c r="BD108" s="125">
        <f>'PS03 - Klimatizace'!F37</f>
        <v>0</v>
      </c>
      <c r="BE108" s="7"/>
      <c r="BT108" s="121" t="s">
        <v>78</v>
      </c>
      <c r="BV108" s="121" t="s">
        <v>72</v>
      </c>
      <c r="BW108" s="121" t="s">
        <v>119</v>
      </c>
      <c r="BX108" s="121" t="s">
        <v>5</v>
      </c>
      <c r="CL108" s="121" t="s">
        <v>1</v>
      </c>
      <c r="CM108" s="121" t="s">
        <v>80</v>
      </c>
    </row>
    <row r="109" s="2" customFormat="1" ht="30" customHeight="1">
      <c r="A109" s="29"/>
      <c r="B109" s="30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  <c r="AN109" s="31"/>
      <c r="AO109" s="31"/>
      <c r="AP109" s="31"/>
      <c r="AQ109" s="31"/>
      <c r="AR109" s="35"/>
      <c r="AS109" s="29"/>
      <c r="AT109" s="29"/>
      <c r="AU109" s="29"/>
      <c r="AV109" s="29"/>
      <c r="AW109" s="29"/>
      <c r="AX109" s="29"/>
      <c r="AY109" s="29"/>
      <c r="AZ109" s="29"/>
      <c r="BA109" s="29"/>
      <c r="BB109" s="29"/>
      <c r="BC109" s="29"/>
      <c r="BD109" s="29"/>
      <c r="BE109" s="29"/>
    </row>
    <row r="110" s="2" customFormat="1" ht="6.96" customHeight="1">
      <c r="A110" s="29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57"/>
      <c r="U110" s="57"/>
      <c r="V110" s="57"/>
      <c r="W110" s="57"/>
      <c r="X110" s="57"/>
      <c r="Y110" s="57"/>
      <c r="Z110" s="57"/>
      <c r="AA110" s="57"/>
      <c r="AB110" s="57"/>
      <c r="AC110" s="57"/>
      <c r="AD110" s="57"/>
      <c r="AE110" s="57"/>
      <c r="AF110" s="57"/>
      <c r="AG110" s="57"/>
      <c r="AH110" s="57"/>
      <c r="AI110" s="57"/>
      <c r="AJ110" s="57"/>
      <c r="AK110" s="57"/>
      <c r="AL110" s="57"/>
      <c r="AM110" s="57"/>
      <c r="AN110" s="57"/>
      <c r="AO110" s="57"/>
      <c r="AP110" s="57"/>
      <c r="AQ110" s="57"/>
      <c r="AR110" s="35"/>
      <c r="AS110" s="29"/>
      <c r="AT110" s="29"/>
      <c r="AU110" s="29"/>
      <c r="AV110" s="29"/>
      <c r="AW110" s="29"/>
      <c r="AX110" s="29"/>
      <c r="AY110" s="29"/>
      <c r="AZ110" s="29"/>
      <c r="BA110" s="29"/>
      <c r="BB110" s="29"/>
      <c r="BC110" s="29"/>
      <c r="BD110" s="29"/>
      <c r="BE110" s="29"/>
    </row>
  </sheetData>
  <sheetProtection sheet="1" formatColumns="0" formatRows="0" objects="1" scenarios="1" spinCount="100000" saltValue="gaTpI166zDr7JquN0cZZg9fLnrbTPeO6Yq2Yk8hOi6NF1FBU7to3/CSzQ8p5x2h4qy4te2IOB5NePr86pzgH7Q==" hashValue="iVJG3d9HahBfIS/FORLVOqiX1Jx1YuuG7QP+YK5ty58EwNvW7sofOkoSS4otsA26cuhwTu4cItheavUAo842Hg==" algorithmName="SHA-512" password="CC35"/>
  <mergeCells count="92">
    <mergeCell ref="C92:G92"/>
    <mergeCell ref="D98:H98"/>
    <mergeCell ref="D99:H99"/>
    <mergeCell ref="D95:H95"/>
    <mergeCell ref="D100:H100"/>
    <mergeCell ref="D97:H97"/>
    <mergeCell ref="D96:H96"/>
    <mergeCell ref="D102:H102"/>
    <mergeCell ref="D103:H103"/>
    <mergeCell ref="D104:H104"/>
    <mergeCell ref="D101:H101"/>
    <mergeCell ref="I92:AF92"/>
    <mergeCell ref="J102:AF102"/>
    <mergeCell ref="J103:AF103"/>
    <mergeCell ref="J100:AF100"/>
    <mergeCell ref="J99:AF99"/>
    <mergeCell ref="J98:AF98"/>
    <mergeCell ref="J97:AF97"/>
    <mergeCell ref="J101:AF101"/>
    <mergeCell ref="J104:AF104"/>
    <mergeCell ref="J96:AF96"/>
    <mergeCell ref="J95:AF95"/>
    <mergeCell ref="L85:AO85"/>
    <mergeCell ref="D105:H105"/>
    <mergeCell ref="J105:AF105"/>
    <mergeCell ref="D106:H106"/>
    <mergeCell ref="J106:AF106"/>
    <mergeCell ref="D107:H107"/>
    <mergeCell ref="J107:AF107"/>
    <mergeCell ref="D108:H108"/>
    <mergeCell ref="J108:AF108"/>
    <mergeCell ref="AG94:AM94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103:AM103"/>
    <mergeCell ref="AG102:AM102"/>
    <mergeCell ref="AG92:AM92"/>
    <mergeCell ref="AG97:AM97"/>
    <mergeCell ref="AG95:AM95"/>
    <mergeCell ref="AG100:AM100"/>
    <mergeCell ref="AG101:AM101"/>
    <mergeCell ref="AG99:AM99"/>
    <mergeCell ref="AG96:AM96"/>
    <mergeCell ref="AG104:AM104"/>
    <mergeCell ref="AG98:AM98"/>
    <mergeCell ref="AM87:AN87"/>
    <mergeCell ref="AM89:AP89"/>
    <mergeCell ref="AM90:AP90"/>
    <mergeCell ref="AN104:AP104"/>
    <mergeCell ref="AN103:AP103"/>
    <mergeCell ref="AN96:AP96"/>
    <mergeCell ref="AN102:AP102"/>
    <mergeCell ref="AN92:AP92"/>
    <mergeCell ref="AN101:AP101"/>
    <mergeCell ref="AN98:AP98"/>
    <mergeCell ref="AN100:AP100"/>
    <mergeCell ref="AN99:AP99"/>
    <mergeCell ref="AN95:AP95"/>
    <mergeCell ref="AN97:AP97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94:AP94"/>
  </mergeCells>
  <hyperlinks>
    <hyperlink ref="A95" location="'SO01-01 - Stavební úpravy'!C2" display="/"/>
    <hyperlink ref="A96" location="'SO01-02 - Stropy'!C2" display="/"/>
    <hyperlink ref="A97" location="'SO01-03 - Podlaha, krytin...'!C2" display="/"/>
    <hyperlink ref="A98" location="'SO01-04 - Podlaha nivelac...'!C2" display="/"/>
    <hyperlink ref="A99" location="'SO01-05 - Zárubně a dveře...'!C2" display="/"/>
    <hyperlink ref="A100" location="'SO01-06 - Nábytek kuchyň'!C2" display="/"/>
    <hyperlink ref="A101" location="'PS01-01 - Nábytek vč. stí...'!C2" display="/"/>
    <hyperlink ref="A102" location="'PS01-02 - Vezo dispečer'!C2" display="/"/>
    <hyperlink ref="A103" location="'PS01-03 - VEZO vedoucí'!C2" display="/"/>
    <hyperlink ref="A104" location="'PS01-04 - Technologie dis...'!C2" display="/"/>
    <hyperlink ref="A105" location="'PS01-05 - Technologie ved...'!C2" display="/"/>
    <hyperlink ref="A106" location="'PS01-06 - Revize a zkoušky'!C2" display="/"/>
    <hyperlink ref="A107" location="'PS02 - Elektroinstalace v...'!C2" display="/"/>
    <hyperlink ref="A108" location="'PS03 - Klimatiza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104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80</v>
      </c>
    </row>
    <row r="4" s="1" customFormat="1" ht="24.96" customHeight="1">
      <c r="B4" s="17"/>
      <c r="D4" s="128" t="s">
        <v>120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16.5" customHeight="1">
      <c r="B7" s="17"/>
      <c r="E7" s="131" t="str">
        <f>'Rekapitulace stavby'!K6</f>
        <v>Zřízení pracoviště DŽIN na OŘ Brno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121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324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27. 6. 2022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tr">
        <f>IF('Rekapitulace stavby'!AN10="","",'Rekapitulace stavby'!AN10)</f>
        <v/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tr">
        <f>IF('Rekapitulace stavby'!E11="","",'Rekapitulace stavby'!E11)</f>
        <v xml:space="preserve"> </v>
      </c>
      <c r="F15" s="29"/>
      <c r="G15" s="29"/>
      <c r="H15" s="29"/>
      <c r="I15" s="130" t="s">
        <v>24</v>
      </c>
      <c r="J15" s="133" t="str">
        <f>IF('Rekapitulace stavby'!AN11="","",'Rekapitulace stavby'!AN11)</f>
        <v/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25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24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26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24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28</v>
      </c>
      <c r="E23" s="29"/>
      <c r="F23" s="29"/>
      <c r="G23" s="29"/>
      <c r="H23" s="29"/>
      <c r="I23" s="130" t="s">
        <v>23</v>
      </c>
      <c r="J23" s="133" t="str">
        <f>IF('Rekapitulace stavby'!AN19="","",'Rekapitulace stavby'!AN19)</f>
        <v/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tr">
        <f>IF('Rekapitulace stavby'!E20="","",'Rekapitulace stavby'!E20)</f>
        <v xml:space="preserve"> </v>
      </c>
      <c r="F24" s="29"/>
      <c r="G24" s="29"/>
      <c r="H24" s="29"/>
      <c r="I24" s="130" t="s">
        <v>24</v>
      </c>
      <c r="J24" s="133" t="str">
        <f>IF('Rekapitulace stavby'!AN20="","",'Rekapitulace stavby'!AN20)</f>
        <v/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29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30</v>
      </c>
      <c r="E30" s="29"/>
      <c r="F30" s="29"/>
      <c r="G30" s="29"/>
      <c r="H30" s="29"/>
      <c r="I30" s="29"/>
      <c r="J30" s="141">
        <f>ROUND(J118, 2)</f>
        <v>290420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32</v>
      </c>
      <c r="G32" s="29"/>
      <c r="H32" s="29"/>
      <c r="I32" s="142" t="s">
        <v>31</v>
      </c>
      <c r="J32" s="142" t="s">
        <v>33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34</v>
      </c>
      <c r="E33" s="130" t="s">
        <v>35</v>
      </c>
      <c r="F33" s="144">
        <f>ROUND((SUM(BE118:BE122)),  2)</f>
        <v>290420</v>
      </c>
      <c r="G33" s="29"/>
      <c r="H33" s="29"/>
      <c r="I33" s="145">
        <v>0.20999999999999999</v>
      </c>
      <c r="J33" s="144">
        <f>ROUND(((SUM(BE118:BE122))*I33),  2)</f>
        <v>60988.199999999997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36</v>
      </c>
      <c r="F34" s="144">
        <f>ROUND((SUM(BF118:BF122)),  2)</f>
        <v>0</v>
      </c>
      <c r="G34" s="29"/>
      <c r="H34" s="29"/>
      <c r="I34" s="145">
        <v>0.14999999999999999</v>
      </c>
      <c r="J34" s="144">
        <f>ROUND(((SUM(BF118:BF122))*I34),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37</v>
      </c>
      <c r="F35" s="144">
        <f>ROUND((SUM(BG118:BG122)),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38</v>
      </c>
      <c r="F36" s="144">
        <f>ROUND((SUM(BH118:BH122)),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39</v>
      </c>
      <c r="F37" s="144">
        <f>ROUND((SUM(BI118:BI122)),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40</v>
      </c>
      <c r="E39" s="148"/>
      <c r="F39" s="148"/>
      <c r="G39" s="149" t="s">
        <v>41</v>
      </c>
      <c r="H39" s="150" t="s">
        <v>42</v>
      </c>
      <c r="I39" s="148"/>
      <c r="J39" s="151">
        <f>SUM(J30:J37)</f>
        <v>351408.20000000001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43</v>
      </c>
      <c r="E50" s="154"/>
      <c r="F50" s="154"/>
      <c r="G50" s="153" t="s">
        <v>44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45</v>
      </c>
      <c r="E61" s="156"/>
      <c r="F61" s="157" t="s">
        <v>46</v>
      </c>
      <c r="G61" s="155" t="s">
        <v>45</v>
      </c>
      <c r="H61" s="156"/>
      <c r="I61" s="156"/>
      <c r="J61" s="158" t="s">
        <v>46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47</v>
      </c>
      <c r="E65" s="159"/>
      <c r="F65" s="159"/>
      <c r="G65" s="153" t="s">
        <v>48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45</v>
      </c>
      <c r="E76" s="156"/>
      <c r="F76" s="157" t="s">
        <v>46</v>
      </c>
      <c r="G76" s="155" t="s">
        <v>45</v>
      </c>
      <c r="H76" s="156"/>
      <c r="I76" s="156"/>
      <c r="J76" s="158" t="s">
        <v>46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123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16.5" customHeight="1">
      <c r="A85" s="29"/>
      <c r="B85" s="30"/>
      <c r="C85" s="31"/>
      <c r="D85" s="31"/>
      <c r="E85" s="164" t="str">
        <f>E7</f>
        <v>Zřízení pracoviště DŽIN na OŘ Brno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121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PS01-03 - VEZO vedoucí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27. 6. 2022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 xml:space="preserve"> </v>
      </c>
      <c r="G91" s="31"/>
      <c r="H91" s="31"/>
      <c r="I91" s="26" t="s">
        <v>26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28</v>
      </c>
      <c r="J92" s="27" t="str">
        <f>E24</f>
        <v xml:space="preserve"> 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124</v>
      </c>
      <c r="D94" s="166"/>
      <c r="E94" s="166"/>
      <c r="F94" s="166"/>
      <c r="G94" s="166"/>
      <c r="H94" s="166"/>
      <c r="I94" s="166"/>
      <c r="J94" s="167" t="s">
        <v>125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126</v>
      </c>
      <c r="D96" s="31"/>
      <c r="E96" s="31"/>
      <c r="F96" s="31"/>
      <c r="G96" s="31"/>
      <c r="H96" s="31"/>
      <c r="I96" s="31"/>
      <c r="J96" s="100">
        <f>J118</f>
        <v>290420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127</v>
      </c>
    </row>
    <row r="97" s="9" customFormat="1" ht="24.96" customHeight="1">
      <c r="A97" s="9"/>
      <c r="B97" s="169"/>
      <c r="C97" s="170"/>
      <c r="D97" s="171" t="s">
        <v>207</v>
      </c>
      <c r="E97" s="172"/>
      <c r="F97" s="172"/>
      <c r="G97" s="172"/>
      <c r="H97" s="172"/>
      <c r="I97" s="172"/>
      <c r="J97" s="173">
        <f>J119</f>
        <v>290420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5"/>
      <c r="C98" s="176"/>
      <c r="D98" s="177" t="s">
        <v>316</v>
      </c>
      <c r="E98" s="178"/>
      <c r="F98" s="178"/>
      <c r="G98" s="178"/>
      <c r="H98" s="178"/>
      <c r="I98" s="178"/>
      <c r="J98" s="179">
        <f>J120</f>
        <v>290420</v>
      </c>
      <c r="K98" s="176"/>
      <c r="L98" s="18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29"/>
      <c r="B99" s="30"/>
      <c r="C99" s="31"/>
      <c r="D99" s="31"/>
      <c r="E99" s="31"/>
      <c r="F99" s="31"/>
      <c r="G99" s="31"/>
      <c r="H99" s="31"/>
      <c r="I99" s="31"/>
      <c r="J99" s="31"/>
      <c r="K99" s="31"/>
      <c r="L99" s="53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="2" customFormat="1" ht="6.96" customHeight="1">
      <c r="A100" s="29"/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53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="2" customFormat="1" ht="6.96" customHeight="1">
      <c r="A104" s="29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3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="2" customFormat="1" ht="24.96" customHeight="1">
      <c r="A105" s="29"/>
      <c r="B105" s="30"/>
      <c r="C105" s="20" t="s">
        <v>132</v>
      </c>
      <c r="D105" s="31"/>
      <c r="E105" s="31"/>
      <c r="F105" s="31"/>
      <c r="G105" s="31"/>
      <c r="H105" s="31"/>
      <c r="I105" s="31"/>
      <c r="J105" s="31"/>
      <c r="K105" s="31"/>
      <c r="L105" s="53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="2" customFormat="1" ht="6.96" customHeight="1">
      <c r="A106" s="29"/>
      <c r="B106" s="30"/>
      <c r="C106" s="31"/>
      <c r="D106" s="31"/>
      <c r="E106" s="31"/>
      <c r="F106" s="31"/>
      <c r="G106" s="31"/>
      <c r="H106" s="31"/>
      <c r="I106" s="31"/>
      <c r="J106" s="31"/>
      <c r="K106" s="31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12" customHeight="1">
      <c r="A107" s="29"/>
      <c r="B107" s="30"/>
      <c r="C107" s="26" t="s">
        <v>14</v>
      </c>
      <c r="D107" s="31"/>
      <c r="E107" s="31"/>
      <c r="F107" s="31"/>
      <c r="G107" s="31"/>
      <c r="H107" s="31"/>
      <c r="I107" s="31"/>
      <c r="J107" s="31"/>
      <c r="K107" s="31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16.5" customHeight="1">
      <c r="A108" s="29"/>
      <c r="B108" s="30"/>
      <c r="C108" s="31"/>
      <c r="D108" s="31"/>
      <c r="E108" s="164" t="str">
        <f>E7</f>
        <v>Zřízení pracoviště DŽIN na OŘ Brno</v>
      </c>
      <c r="F108" s="26"/>
      <c r="G108" s="26"/>
      <c r="H108" s="26"/>
      <c r="I108" s="31"/>
      <c r="J108" s="31"/>
      <c r="K108" s="31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2" customHeight="1">
      <c r="A109" s="29"/>
      <c r="B109" s="30"/>
      <c r="C109" s="26" t="s">
        <v>121</v>
      </c>
      <c r="D109" s="31"/>
      <c r="E109" s="31"/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6.5" customHeight="1">
      <c r="A110" s="29"/>
      <c r="B110" s="30"/>
      <c r="C110" s="31"/>
      <c r="D110" s="31"/>
      <c r="E110" s="66" t="str">
        <f>E9</f>
        <v>PS01-03 - VEZO vedoucí</v>
      </c>
      <c r="F110" s="31"/>
      <c r="G110" s="31"/>
      <c r="H110" s="31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6.96" customHeight="1">
      <c r="A111" s="29"/>
      <c r="B111" s="30"/>
      <c r="C111" s="31"/>
      <c r="D111" s="31"/>
      <c r="E111" s="31"/>
      <c r="F111" s="31"/>
      <c r="G111" s="31"/>
      <c r="H111" s="31"/>
      <c r="I111" s="31"/>
      <c r="J111" s="31"/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2" customHeight="1">
      <c r="A112" s="29"/>
      <c r="B112" s="30"/>
      <c r="C112" s="26" t="s">
        <v>18</v>
      </c>
      <c r="D112" s="31"/>
      <c r="E112" s="31"/>
      <c r="F112" s="23" t="str">
        <f>F12</f>
        <v xml:space="preserve"> </v>
      </c>
      <c r="G112" s="31"/>
      <c r="H112" s="31"/>
      <c r="I112" s="26" t="s">
        <v>20</v>
      </c>
      <c r="J112" s="69" t="str">
        <f>IF(J12="","",J12)</f>
        <v>27. 6. 2022</v>
      </c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5.15" customHeight="1">
      <c r="A114" s="29"/>
      <c r="B114" s="30"/>
      <c r="C114" s="26" t="s">
        <v>22</v>
      </c>
      <c r="D114" s="31"/>
      <c r="E114" s="31"/>
      <c r="F114" s="23" t="str">
        <f>E15</f>
        <v xml:space="preserve"> </v>
      </c>
      <c r="G114" s="31"/>
      <c r="H114" s="31"/>
      <c r="I114" s="26" t="s">
        <v>26</v>
      </c>
      <c r="J114" s="27" t="str">
        <f>E21</f>
        <v xml:space="preserve"> </v>
      </c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5.15" customHeight="1">
      <c r="A115" s="29"/>
      <c r="B115" s="30"/>
      <c r="C115" s="26" t="s">
        <v>25</v>
      </c>
      <c r="D115" s="31"/>
      <c r="E115" s="31"/>
      <c r="F115" s="23" t="str">
        <f>IF(E18="","",E18)</f>
        <v xml:space="preserve"> </v>
      </c>
      <c r="G115" s="31"/>
      <c r="H115" s="31"/>
      <c r="I115" s="26" t="s">
        <v>28</v>
      </c>
      <c r="J115" s="27" t="str">
        <f>E24</f>
        <v xml:space="preserve"> </v>
      </c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0.32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11" customFormat="1" ht="29.28" customHeight="1">
      <c r="A117" s="181"/>
      <c r="B117" s="182"/>
      <c r="C117" s="183" t="s">
        <v>133</v>
      </c>
      <c r="D117" s="184" t="s">
        <v>55</v>
      </c>
      <c r="E117" s="184" t="s">
        <v>51</v>
      </c>
      <c r="F117" s="184" t="s">
        <v>52</v>
      </c>
      <c r="G117" s="184" t="s">
        <v>134</v>
      </c>
      <c r="H117" s="184" t="s">
        <v>135</v>
      </c>
      <c r="I117" s="184" t="s">
        <v>136</v>
      </c>
      <c r="J117" s="185" t="s">
        <v>125</v>
      </c>
      <c r="K117" s="186" t="s">
        <v>137</v>
      </c>
      <c r="L117" s="187"/>
      <c r="M117" s="90" t="s">
        <v>1</v>
      </c>
      <c r="N117" s="91" t="s">
        <v>34</v>
      </c>
      <c r="O117" s="91" t="s">
        <v>138</v>
      </c>
      <c r="P117" s="91" t="s">
        <v>139</v>
      </c>
      <c r="Q117" s="91" t="s">
        <v>140</v>
      </c>
      <c r="R117" s="91" t="s">
        <v>141</v>
      </c>
      <c r="S117" s="91" t="s">
        <v>142</v>
      </c>
      <c r="T117" s="92" t="s">
        <v>143</v>
      </c>
      <c r="U117" s="181"/>
      <c r="V117" s="181"/>
      <c r="W117" s="181"/>
      <c r="X117" s="181"/>
      <c r="Y117" s="181"/>
      <c r="Z117" s="181"/>
      <c r="AA117" s="181"/>
      <c r="AB117" s="181"/>
      <c r="AC117" s="181"/>
      <c r="AD117" s="181"/>
      <c r="AE117" s="181"/>
    </row>
    <row r="118" s="2" customFormat="1" ht="22.8" customHeight="1">
      <c r="A118" s="29"/>
      <c r="B118" s="30"/>
      <c r="C118" s="97" t="s">
        <v>144</v>
      </c>
      <c r="D118" s="31"/>
      <c r="E118" s="31"/>
      <c r="F118" s="31"/>
      <c r="G118" s="31"/>
      <c r="H118" s="31"/>
      <c r="I118" s="31"/>
      <c r="J118" s="188">
        <f>BK118</f>
        <v>290420</v>
      </c>
      <c r="K118" s="31"/>
      <c r="L118" s="35"/>
      <c r="M118" s="93"/>
      <c r="N118" s="189"/>
      <c r="O118" s="94"/>
      <c r="P118" s="190">
        <f>P119</f>
        <v>0</v>
      </c>
      <c r="Q118" s="94"/>
      <c r="R118" s="190">
        <f>R119</f>
        <v>0</v>
      </c>
      <c r="S118" s="94"/>
      <c r="T118" s="191">
        <f>T119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69</v>
      </c>
      <c r="AU118" s="14" t="s">
        <v>127</v>
      </c>
      <c r="BK118" s="192">
        <f>BK119</f>
        <v>290420</v>
      </c>
    </row>
    <row r="119" s="12" customFormat="1" ht="25.92" customHeight="1">
      <c r="A119" s="12"/>
      <c r="B119" s="193"/>
      <c r="C119" s="194"/>
      <c r="D119" s="195" t="s">
        <v>69</v>
      </c>
      <c r="E119" s="196" t="s">
        <v>221</v>
      </c>
      <c r="F119" s="196" t="s">
        <v>222</v>
      </c>
      <c r="G119" s="194"/>
      <c r="H119" s="194"/>
      <c r="I119" s="194"/>
      <c r="J119" s="197">
        <f>BK119</f>
        <v>290420</v>
      </c>
      <c r="K119" s="194"/>
      <c r="L119" s="198"/>
      <c r="M119" s="199"/>
      <c r="N119" s="200"/>
      <c r="O119" s="200"/>
      <c r="P119" s="201">
        <f>P120</f>
        <v>0</v>
      </c>
      <c r="Q119" s="200"/>
      <c r="R119" s="201">
        <f>R120</f>
        <v>0</v>
      </c>
      <c r="S119" s="200"/>
      <c r="T119" s="20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3" t="s">
        <v>80</v>
      </c>
      <c r="AT119" s="204" t="s">
        <v>69</v>
      </c>
      <c r="AU119" s="204" t="s">
        <v>70</v>
      </c>
      <c r="AY119" s="203" t="s">
        <v>147</v>
      </c>
      <c r="BK119" s="205">
        <f>BK120</f>
        <v>290420</v>
      </c>
    </row>
    <row r="120" s="12" customFormat="1" ht="22.8" customHeight="1">
      <c r="A120" s="12"/>
      <c r="B120" s="193"/>
      <c r="C120" s="194"/>
      <c r="D120" s="195" t="s">
        <v>69</v>
      </c>
      <c r="E120" s="206" t="s">
        <v>317</v>
      </c>
      <c r="F120" s="206" t="s">
        <v>318</v>
      </c>
      <c r="G120" s="194"/>
      <c r="H120" s="194"/>
      <c r="I120" s="194"/>
      <c r="J120" s="207">
        <f>BK120</f>
        <v>290420</v>
      </c>
      <c r="K120" s="194"/>
      <c r="L120" s="198"/>
      <c r="M120" s="199"/>
      <c r="N120" s="200"/>
      <c r="O120" s="200"/>
      <c r="P120" s="201">
        <f>SUM(P121:P122)</f>
        <v>0</v>
      </c>
      <c r="Q120" s="200"/>
      <c r="R120" s="201">
        <f>SUM(R121:R122)</f>
        <v>0</v>
      </c>
      <c r="S120" s="200"/>
      <c r="T120" s="202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3" t="s">
        <v>80</v>
      </c>
      <c r="AT120" s="204" t="s">
        <v>69</v>
      </c>
      <c r="AU120" s="204" t="s">
        <v>78</v>
      </c>
      <c r="AY120" s="203" t="s">
        <v>147</v>
      </c>
      <c r="BK120" s="205">
        <f>SUM(BK121:BK122)</f>
        <v>290420</v>
      </c>
    </row>
    <row r="121" s="2" customFormat="1" ht="24.15" customHeight="1">
      <c r="A121" s="29"/>
      <c r="B121" s="30"/>
      <c r="C121" s="208" t="s">
        <v>80</v>
      </c>
      <c r="D121" s="208" t="s">
        <v>150</v>
      </c>
      <c r="E121" s="209" t="s">
        <v>319</v>
      </c>
      <c r="F121" s="210" t="s">
        <v>320</v>
      </c>
      <c r="G121" s="211" t="s">
        <v>294</v>
      </c>
      <c r="H121" s="212">
        <v>1</v>
      </c>
      <c r="I121" s="213">
        <v>248000</v>
      </c>
      <c r="J121" s="213">
        <f>ROUND(I121*H121,2)</f>
        <v>248000</v>
      </c>
      <c r="K121" s="214"/>
      <c r="L121" s="35"/>
      <c r="M121" s="215" t="s">
        <v>1</v>
      </c>
      <c r="N121" s="216" t="s">
        <v>35</v>
      </c>
      <c r="O121" s="217">
        <v>0</v>
      </c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19" t="s">
        <v>186</v>
      </c>
      <c r="AT121" s="219" t="s">
        <v>150</v>
      </c>
      <c r="AU121" s="219" t="s">
        <v>80</v>
      </c>
      <c r="AY121" s="14" t="s">
        <v>147</v>
      </c>
      <c r="BE121" s="220">
        <f>IF(N121="základní",J121,0)</f>
        <v>248000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4" t="s">
        <v>78</v>
      </c>
      <c r="BK121" s="220">
        <f>ROUND(I121*H121,2)</f>
        <v>248000</v>
      </c>
      <c r="BL121" s="14" t="s">
        <v>186</v>
      </c>
      <c r="BM121" s="219" t="s">
        <v>80</v>
      </c>
    </row>
    <row r="122" s="2" customFormat="1" ht="16.5" customHeight="1">
      <c r="A122" s="29"/>
      <c r="B122" s="30"/>
      <c r="C122" s="208" t="s">
        <v>78</v>
      </c>
      <c r="D122" s="208" t="s">
        <v>150</v>
      </c>
      <c r="E122" s="209" t="s">
        <v>321</v>
      </c>
      <c r="F122" s="210" t="s">
        <v>325</v>
      </c>
      <c r="G122" s="211" t="s">
        <v>323</v>
      </c>
      <c r="H122" s="212">
        <v>42</v>
      </c>
      <c r="I122" s="213">
        <v>1010</v>
      </c>
      <c r="J122" s="213">
        <f>ROUND(I122*H122,2)</f>
        <v>42420</v>
      </c>
      <c r="K122" s="214"/>
      <c r="L122" s="35"/>
      <c r="M122" s="235" t="s">
        <v>1</v>
      </c>
      <c r="N122" s="236" t="s">
        <v>35</v>
      </c>
      <c r="O122" s="233">
        <v>0</v>
      </c>
      <c r="P122" s="233">
        <f>O122*H122</f>
        <v>0</v>
      </c>
      <c r="Q122" s="233">
        <v>0</v>
      </c>
      <c r="R122" s="233">
        <f>Q122*H122</f>
        <v>0</v>
      </c>
      <c r="S122" s="233">
        <v>0</v>
      </c>
      <c r="T122" s="234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219" t="s">
        <v>186</v>
      </c>
      <c r="AT122" s="219" t="s">
        <v>150</v>
      </c>
      <c r="AU122" s="219" t="s">
        <v>80</v>
      </c>
      <c r="AY122" s="14" t="s">
        <v>147</v>
      </c>
      <c r="BE122" s="220">
        <f>IF(N122="základní",J122,0)</f>
        <v>42420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4" t="s">
        <v>78</v>
      </c>
      <c r="BK122" s="220">
        <f>ROUND(I122*H122,2)</f>
        <v>42420</v>
      </c>
      <c r="BL122" s="14" t="s">
        <v>186</v>
      </c>
      <c r="BM122" s="219" t="s">
        <v>154</v>
      </c>
    </row>
    <row r="123" s="2" customFormat="1" ht="6.96" customHeight="1">
      <c r="A123" s="29"/>
      <c r="B123" s="56"/>
      <c r="C123" s="57"/>
      <c r="D123" s="57"/>
      <c r="E123" s="57"/>
      <c r="F123" s="57"/>
      <c r="G123" s="57"/>
      <c r="H123" s="57"/>
      <c r="I123" s="57"/>
      <c r="J123" s="57"/>
      <c r="K123" s="57"/>
      <c r="L123" s="35"/>
      <c r="M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</sheetData>
  <sheetProtection sheet="1" autoFilter="0" formatColumns="0" formatRows="0" objects="1" scenarios="1" spinCount="100000" saltValue="Jk8M323CWtA2Ovbg+yviwULwE1L2lusWWRh33TEzQTiclyfOPq2jpO3m2S6fID/doCJ+F23IAivl8pl71k8IOw==" hashValue="rLQmrbd2lwpARGVksQBU5Qp9di5xH6Oi3pVV6soZknK+ByK50To7pESD4LeN1Rhd8nlzIMbeU9E+io2xVvw2WQ==" algorithmName="SHA-512" password="CC35"/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107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80</v>
      </c>
    </row>
    <row r="4" s="1" customFormat="1" ht="24.96" customHeight="1">
      <c r="B4" s="17"/>
      <c r="D4" s="128" t="s">
        <v>120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16.5" customHeight="1">
      <c r="B7" s="17"/>
      <c r="E7" s="131" t="str">
        <f>'Rekapitulace stavby'!K6</f>
        <v>Zřízení pracoviště DŽIN na OŘ Brno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121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326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27. 6. 2022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tr">
        <f>IF('Rekapitulace stavby'!AN10="","",'Rekapitulace stavby'!AN10)</f>
        <v/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tr">
        <f>IF('Rekapitulace stavby'!E11="","",'Rekapitulace stavby'!E11)</f>
        <v xml:space="preserve"> </v>
      </c>
      <c r="F15" s="29"/>
      <c r="G15" s="29"/>
      <c r="H15" s="29"/>
      <c r="I15" s="130" t="s">
        <v>24</v>
      </c>
      <c r="J15" s="133" t="str">
        <f>IF('Rekapitulace stavby'!AN11="","",'Rekapitulace stavby'!AN11)</f>
        <v/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25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24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26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24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28</v>
      </c>
      <c r="E23" s="29"/>
      <c r="F23" s="29"/>
      <c r="G23" s="29"/>
      <c r="H23" s="29"/>
      <c r="I23" s="130" t="s">
        <v>23</v>
      </c>
      <c r="J23" s="133" t="str">
        <f>IF('Rekapitulace stavby'!AN19="","",'Rekapitulace stavby'!AN19)</f>
        <v/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tr">
        <f>IF('Rekapitulace stavby'!E20="","",'Rekapitulace stavby'!E20)</f>
        <v xml:space="preserve"> </v>
      </c>
      <c r="F24" s="29"/>
      <c r="G24" s="29"/>
      <c r="H24" s="29"/>
      <c r="I24" s="130" t="s">
        <v>24</v>
      </c>
      <c r="J24" s="133" t="str">
        <f>IF('Rekapitulace stavby'!AN20="","",'Rekapitulace stavby'!AN20)</f>
        <v/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29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30</v>
      </c>
      <c r="E30" s="29"/>
      <c r="F30" s="29"/>
      <c r="G30" s="29"/>
      <c r="H30" s="29"/>
      <c r="I30" s="29"/>
      <c r="J30" s="141">
        <f>ROUND(J118, 2)</f>
        <v>914300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32</v>
      </c>
      <c r="G32" s="29"/>
      <c r="H32" s="29"/>
      <c r="I32" s="142" t="s">
        <v>31</v>
      </c>
      <c r="J32" s="142" t="s">
        <v>33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34</v>
      </c>
      <c r="E33" s="130" t="s">
        <v>35</v>
      </c>
      <c r="F33" s="144">
        <f>ROUND((SUM(BE118:BE126)),  2)</f>
        <v>914300</v>
      </c>
      <c r="G33" s="29"/>
      <c r="H33" s="29"/>
      <c r="I33" s="145">
        <v>0.20999999999999999</v>
      </c>
      <c r="J33" s="144">
        <f>ROUND(((SUM(BE118:BE126))*I33),  2)</f>
        <v>192003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36</v>
      </c>
      <c r="F34" s="144">
        <f>ROUND((SUM(BF118:BF126)),  2)</f>
        <v>0</v>
      </c>
      <c r="G34" s="29"/>
      <c r="H34" s="29"/>
      <c r="I34" s="145">
        <v>0.14999999999999999</v>
      </c>
      <c r="J34" s="144">
        <f>ROUND(((SUM(BF118:BF126))*I34),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37</v>
      </c>
      <c r="F35" s="144">
        <f>ROUND((SUM(BG118:BG126)),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38</v>
      </c>
      <c r="F36" s="144">
        <f>ROUND((SUM(BH118:BH126)),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39</v>
      </c>
      <c r="F37" s="144">
        <f>ROUND((SUM(BI118:BI126)),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40</v>
      </c>
      <c r="E39" s="148"/>
      <c r="F39" s="148"/>
      <c r="G39" s="149" t="s">
        <v>41</v>
      </c>
      <c r="H39" s="150" t="s">
        <v>42</v>
      </c>
      <c r="I39" s="148"/>
      <c r="J39" s="151">
        <f>SUM(J30:J37)</f>
        <v>1106303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43</v>
      </c>
      <c r="E50" s="154"/>
      <c r="F50" s="154"/>
      <c r="G50" s="153" t="s">
        <v>44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45</v>
      </c>
      <c r="E61" s="156"/>
      <c r="F61" s="157" t="s">
        <v>46</v>
      </c>
      <c r="G61" s="155" t="s">
        <v>45</v>
      </c>
      <c r="H61" s="156"/>
      <c r="I61" s="156"/>
      <c r="J61" s="158" t="s">
        <v>46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47</v>
      </c>
      <c r="E65" s="159"/>
      <c r="F65" s="159"/>
      <c r="G65" s="153" t="s">
        <v>48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45</v>
      </c>
      <c r="E76" s="156"/>
      <c r="F76" s="157" t="s">
        <v>46</v>
      </c>
      <c r="G76" s="155" t="s">
        <v>45</v>
      </c>
      <c r="H76" s="156"/>
      <c r="I76" s="156"/>
      <c r="J76" s="158" t="s">
        <v>46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123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16.5" customHeight="1">
      <c r="A85" s="29"/>
      <c r="B85" s="30"/>
      <c r="C85" s="31"/>
      <c r="D85" s="31"/>
      <c r="E85" s="164" t="str">
        <f>E7</f>
        <v>Zřízení pracoviště DŽIN na OŘ Brno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121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PS01-04 - Technologie dis...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27. 6. 2022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 xml:space="preserve"> </v>
      </c>
      <c r="G91" s="31"/>
      <c r="H91" s="31"/>
      <c r="I91" s="26" t="s">
        <v>26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28</v>
      </c>
      <c r="J92" s="27" t="str">
        <f>E24</f>
        <v xml:space="preserve"> 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124</v>
      </c>
      <c r="D94" s="166"/>
      <c r="E94" s="166"/>
      <c r="F94" s="166"/>
      <c r="G94" s="166"/>
      <c r="H94" s="166"/>
      <c r="I94" s="166"/>
      <c r="J94" s="167" t="s">
        <v>125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126</v>
      </c>
      <c r="D96" s="31"/>
      <c r="E96" s="31"/>
      <c r="F96" s="31"/>
      <c r="G96" s="31"/>
      <c r="H96" s="31"/>
      <c r="I96" s="31"/>
      <c r="J96" s="100">
        <f>J118</f>
        <v>914300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127</v>
      </c>
    </row>
    <row r="97" s="9" customFormat="1" ht="24.96" customHeight="1">
      <c r="A97" s="9"/>
      <c r="B97" s="169"/>
      <c r="C97" s="170"/>
      <c r="D97" s="171" t="s">
        <v>207</v>
      </c>
      <c r="E97" s="172"/>
      <c r="F97" s="172"/>
      <c r="G97" s="172"/>
      <c r="H97" s="172"/>
      <c r="I97" s="172"/>
      <c r="J97" s="173">
        <f>J119</f>
        <v>914300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5"/>
      <c r="C98" s="176"/>
      <c r="D98" s="177" t="s">
        <v>296</v>
      </c>
      <c r="E98" s="178"/>
      <c r="F98" s="178"/>
      <c r="G98" s="178"/>
      <c r="H98" s="178"/>
      <c r="I98" s="178"/>
      <c r="J98" s="179">
        <f>J120</f>
        <v>914300</v>
      </c>
      <c r="K98" s="176"/>
      <c r="L98" s="18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29"/>
      <c r="B99" s="30"/>
      <c r="C99" s="31"/>
      <c r="D99" s="31"/>
      <c r="E99" s="31"/>
      <c r="F99" s="31"/>
      <c r="G99" s="31"/>
      <c r="H99" s="31"/>
      <c r="I99" s="31"/>
      <c r="J99" s="31"/>
      <c r="K99" s="31"/>
      <c r="L99" s="53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="2" customFormat="1" ht="6.96" customHeight="1">
      <c r="A100" s="29"/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53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="2" customFormat="1" ht="6.96" customHeight="1">
      <c r="A104" s="29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3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="2" customFormat="1" ht="24.96" customHeight="1">
      <c r="A105" s="29"/>
      <c r="B105" s="30"/>
      <c r="C105" s="20" t="s">
        <v>132</v>
      </c>
      <c r="D105" s="31"/>
      <c r="E105" s="31"/>
      <c r="F105" s="31"/>
      <c r="G105" s="31"/>
      <c r="H105" s="31"/>
      <c r="I105" s="31"/>
      <c r="J105" s="31"/>
      <c r="K105" s="31"/>
      <c r="L105" s="53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="2" customFormat="1" ht="6.96" customHeight="1">
      <c r="A106" s="29"/>
      <c r="B106" s="30"/>
      <c r="C106" s="31"/>
      <c r="D106" s="31"/>
      <c r="E106" s="31"/>
      <c r="F106" s="31"/>
      <c r="G106" s="31"/>
      <c r="H106" s="31"/>
      <c r="I106" s="31"/>
      <c r="J106" s="31"/>
      <c r="K106" s="31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12" customHeight="1">
      <c r="A107" s="29"/>
      <c r="B107" s="30"/>
      <c r="C107" s="26" t="s">
        <v>14</v>
      </c>
      <c r="D107" s="31"/>
      <c r="E107" s="31"/>
      <c r="F107" s="31"/>
      <c r="G107" s="31"/>
      <c r="H107" s="31"/>
      <c r="I107" s="31"/>
      <c r="J107" s="31"/>
      <c r="K107" s="31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16.5" customHeight="1">
      <c r="A108" s="29"/>
      <c r="B108" s="30"/>
      <c r="C108" s="31"/>
      <c r="D108" s="31"/>
      <c r="E108" s="164" t="str">
        <f>E7</f>
        <v>Zřízení pracoviště DŽIN na OŘ Brno</v>
      </c>
      <c r="F108" s="26"/>
      <c r="G108" s="26"/>
      <c r="H108" s="26"/>
      <c r="I108" s="31"/>
      <c r="J108" s="31"/>
      <c r="K108" s="31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2" customHeight="1">
      <c r="A109" s="29"/>
      <c r="B109" s="30"/>
      <c r="C109" s="26" t="s">
        <v>121</v>
      </c>
      <c r="D109" s="31"/>
      <c r="E109" s="31"/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6.5" customHeight="1">
      <c r="A110" s="29"/>
      <c r="B110" s="30"/>
      <c r="C110" s="31"/>
      <c r="D110" s="31"/>
      <c r="E110" s="66" t="str">
        <f>E9</f>
        <v>PS01-04 - Technologie dis...</v>
      </c>
      <c r="F110" s="31"/>
      <c r="G110" s="31"/>
      <c r="H110" s="31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6.96" customHeight="1">
      <c r="A111" s="29"/>
      <c r="B111" s="30"/>
      <c r="C111" s="31"/>
      <c r="D111" s="31"/>
      <c r="E111" s="31"/>
      <c r="F111" s="31"/>
      <c r="G111" s="31"/>
      <c r="H111" s="31"/>
      <c r="I111" s="31"/>
      <c r="J111" s="31"/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2" customHeight="1">
      <c r="A112" s="29"/>
      <c r="B112" s="30"/>
      <c r="C112" s="26" t="s">
        <v>18</v>
      </c>
      <c r="D112" s="31"/>
      <c r="E112" s="31"/>
      <c r="F112" s="23" t="str">
        <f>F12</f>
        <v xml:space="preserve"> </v>
      </c>
      <c r="G112" s="31"/>
      <c r="H112" s="31"/>
      <c r="I112" s="26" t="s">
        <v>20</v>
      </c>
      <c r="J112" s="69" t="str">
        <f>IF(J12="","",J12)</f>
        <v>27. 6. 2022</v>
      </c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5.15" customHeight="1">
      <c r="A114" s="29"/>
      <c r="B114" s="30"/>
      <c r="C114" s="26" t="s">
        <v>22</v>
      </c>
      <c r="D114" s="31"/>
      <c r="E114" s="31"/>
      <c r="F114" s="23" t="str">
        <f>E15</f>
        <v xml:space="preserve"> </v>
      </c>
      <c r="G114" s="31"/>
      <c r="H114" s="31"/>
      <c r="I114" s="26" t="s">
        <v>26</v>
      </c>
      <c r="J114" s="27" t="str">
        <f>E21</f>
        <v xml:space="preserve"> </v>
      </c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5.15" customHeight="1">
      <c r="A115" s="29"/>
      <c r="B115" s="30"/>
      <c r="C115" s="26" t="s">
        <v>25</v>
      </c>
      <c r="D115" s="31"/>
      <c r="E115" s="31"/>
      <c r="F115" s="23" t="str">
        <f>IF(E18="","",E18)</f>
        <v xml:space="preserve"> </v>
      </c>
      <c r="G115" s="31"/>
      <c r="H115" s="31"/>
      <c r="I115" s="26" t="s">
        <v>28</v>
      </c>
      <c r="J115" s="27" t="str">
        <f>E24</f>
        <v xml:space="preserve"> </v>
      </c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0.32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11" customFormat="1" ht="29.28" customHeight="1">
      <c r="A117" s="181"/>
      <c r="B117" s="182"/>
      <c r="C117" s="183" t="s">
        <v>133</v>
      </c>
      <c r="D117" s="184" t="s">
        <v>55</v>
      </c>
      <c r="E117" s="184" t="s">
        <v>51</v>
      </c>
      <c r="F117" s="184" t="s">
        <v>52</v>
      </c>
      <c r="G117" s="184" t="s">
        <v>134</v>
      </c>
      <c r="H117" s="184" t="s">
        <v>135</v>
      </c>
      <c r="I117" s="184" t="s">
        <v>136</v>
      </c>
      <c r="J117" s="185" t="s">
        <v>125</v>
      </c>
      <c r="K117" s="186" t="s">
        <v>137</v>
      </c>
      <c r="L117" s="187"/>
      <c r="M117" s="90" t="s">
        <v>1</v>
      </c>
      <c r="N117" s="91" t="s">
        <v>34</v>
      </c>
      <c r="O117" s="91" t="s">
        <v>138</v>
      </c>
      <c r="P117" s="91" t="s">
        <v>139</v>
      </c>
      <c r="Q117" s="91" t="s">
        <v>140</v>
      </c>
      <c r="R117" s="91" t="s">
        <v>141</v>
      </c>
      <c r="S117" s="91" t="s">
        <v>142</v>
      </c>
      <c r="T117" s="92" t="s">
        <v>143</v>
      </c>
      <c r="U117" s="181"/>
      <c r="V117" s="181"/>
      <c r="W117" s="181"/>
      <c r="X117" s="181"/>
      <c r="Y117" s="181"/>
      <c r="Z117" s="181"/>
      <c r="AA117" s="181"/>
      <c r="AB117" s="181"/>
      <c r="AC117" s="181"/>
      <c r="AD117" s="181"/>
      <c r="AE117" s="181"/>
    </row>
    <row r="118" s="2" customFormat="1" ht="22.8" customHeight="1">
      <c r="A118" s="29"/>
      <c r="B118" s="30"/>
      <c r="C118" s="97" t="s">
        <v>144</v>
      </c>
      <c r="D118" s="31"/>
      <c r="E118" s="31"/>
      <c r="F118" s="31"/>
      <c r="G118" s="31"/>
      <c r="H118" s="31"/>
      <c r="I118" s="31"/>
      <c r="J118" s="188">
        <f>BK118</f>
        <v>914300</v>
      </c>
      <c r="K118" s="31"/>
      <c r="L118" s="35"/>
      <c r="M118" s="93"/>
      <c r="N118" s="189"/>
      <c r="O118" s="94"/>
      <c r="P118" s="190">
        <f>P119</f>
        <v>0</v>
      </c>
      <c r="Q118" s="94"/>
      <c r="R118" s="190">
        <f>R119</f>
        <v>0</v>
      </c>
      <c r="S118" s="94"/>
      <c r="T118" s="191">
        <f>T119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69</v>
      </c>
      <c r="AU118" s="14" t="s">
        <v>127</v>
      </c>
      <c r="BK118" s="192">
        <f>BK119</f>
        <v>914300</v>
      </c>
    </row>
    <row r="119" s="12" customFormat="1" ht="25.92" customHeight="1">
      <c r="A119" s="12"/>
      <c r="B119" s="193"/>
      <c r="C119" s="194"/>
      <c r="D119" s="195" t="s">
        <v>69</v>
      </c>
      <c r="E119" s="196" t="s">
        <v>221</v>
      </c>
      <c r="F119" s="196" t="s">
        <v>222</v>
      </c>
      <c r="G119" s="194"/>
      <c r="H119" s="194"/>
      <c r="I119" s="194"/>
      <c r="J119" s="197">
        <f>BK119</f>
        <v>914300</v>
      </c>
      <c r="K119" s="194"/>
      <c r="L119" s="198"/>
      <c r="M119" s="199"/>
      <c r="N119" s="200"/>
      <c r="O119" s="200"/>
      <c r="P119" s="201">
        <f>P120</f>
        <v>0</v>
      </c>
      <c r="Q119" s="200"/>
      <c r="R119" s="201">
        <f>R120</f>
        <v>0</v>
      </c>
      <c r="S119" s="200"/>
      <c r="T119" s="20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3" t="s">
        <v>80</v>
      </c>
      <c r="AT119" s="204" t="s">
        <v>69</v>
      </c>
      <c r="AU119" s="204" t="s">
        <v>70</v>
      </c>
      <c r="AY119" s="203" t="s">
        <v>147</v>
      </c>
      <c r="BK119" s="205">
        <f>BK120</f>
        <v>914300</v>
      </c>
    </row>
    <row r="120" s="12" customFormat="1" ht="22.8" customHeight="1">
      <c r="A120" s="12"/>
      <c r="B120" s="193"/>
      <c r="C120" s="194"/>
      <c r="D120" s="195" t="s">
        <v>69</v>
      </c>
      <c r="E120" s="206" t="s">
        <v>301</v>
      </c>
      <c r="F120" s="206" t="s">
        <v>302</v>
      </c>
      <c r="G120" s="194"/>
      <c r="H120" s="194"/>
      <c r="I120" s="194"/>
      <c r="J120" s="207">
        <f>BK120</f>
        <v>914300</v>
      </c>
      <c r="K120" s="194"/>
      <c r="L120" s="198"/>
      <c r="M120" s="199"/>
      <c r="N120" s="200"/>
      <c r="O120" s="200"/>
      <c r="P120" s="201">
        <f>SUM(P121:P126)</f>
        <v>0</v>
      </c>
      <c r="Q120" s="200"/>
      <c r="R120" s="201">
        <f>SUM(R121:R126)</f>
        <v>0</v>
      </c>
      <c r="S120" s="200"/>
      <c r="T120" s="202">
        <f>SUM(T121:T126)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3" t="s">
        <v>80</v>
      </c>
      <c r="AT120" s="204" t="s">
        <v>69</v>
      </c>
      <c r="AU120" s="204" t="s">
        <v>78</v>
      </c>
      <c r="AY120" s="203" t="s">
        <v>147</v>
      </c>
      <c r="BK120" s="205">
        <f>SUM(BK121:BK126)</f>
        <v>914300</v>
      </c>
    </row>
    <row r="121" s="2" customFormat="1" ht="16.5" customHeight="1">
      <c r="A121" s="29"/>
      <c r="B121" s="30"/>
      <c r="C121" s="208" t="s">
        <v>78</v>
      </c>
      <c r="D121" s="208" t="s">
        <v>150</v>
      </c>
      <c r="E121" s="209" t="s">
        <v>327</v>
      </c>
      <c r="F121" s="210" t="s">
        <v>328</v>
      </c>
      <c r="G121" s="211" t="s">
        <v>294</v>
      </c>
      <c r="H121" s="212">
        <v>1</v>
      </c>
      <c r="I121" s="213">
        <v>388400</v>
      </c>
      <c r="J121" s="213">
        <f>ROUND(I121*H121,2)</f>
        <v>388400</v>
      </c>
      <c r="K121" s="214"/>
      <c r="L121" s="35"/>
      <c r="M121" s="215" t="s">
        <v>1</v>
      </c>
      <c r="N121" s="216" t="s">
        <v>35</v>
      </c>
      <c r="O121" s="217">
        <v>0</v>
      </c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19" t="s">
        <v>186</v>
      </c>
      <c r="AT121" s="219" t="s">
        <v>150</v>
      </c>
      <c r="AU121" s="219" t="s">
        <v>80</v>
      </c>
      <c r="AY121" s="14" t="s">
        <v>147</v>
      </c>
      <c r="BE121" s="220">
        <f>IF(N121="základní",J121,0)</f>
        <v>388400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4" t="s">
        <v>78</v>
      </c>
      <c r="BK121" s="220">
        <f>ROUND(I121*H121,2)</f>
        <v>388400</v>
      </c>
      <c r="BL121" s="14" t="s">
        <v>186</v>
      </c>
      <c r="BM121" s="219" t="s">
        <v>80</v>
      </c>
    </row>
    <row r="122" s="2" customFormat="1" ht="16.5" customHeight="1">
      <c r="A122" s="29"/>
      <c r="B122" s="30"/>
      <c r="C122" s="208" t="s">
        <v>80</v>
      </c>
      <c r="D122" s="208" t="s">
        <v>150</v>
      </c>
      <c r="E122" s="209" t="s">
        <v>329</v>
      </c>
      <c r="F122" s="210" t="s">
        <v>330</v>
      </c>
      <c r="G122" s="211" t="s">
        <v>294</v>
      </c>
      <c r="H122" s="212">
        <v>1</v>
      </c>
      <c r="I122" s="213">
        <v>57000</v>
      </c>
      <c r="J122" s="213">
        <f>ROUND(I122*H122,2)</f>
        <v>57000</v>
      </c>
      <c r="K122" s="214"/>
      <c r="L122" s="35"/>
      <c r="M122" s="215" t="s">
        <v>1</v>
      </c>
      <c r="N122" s="216" t="s">
        <v>35</v>
      </c>
      <c r="O122" s="217">
        <v>0</v>
      </c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219" t="s">
        <v>186</v>
      </c>
      <c r="AT122" s="219" t="s">
        <v>150</v>
      </c>
      <c r="AU122" s="219" t="s">
        <v>80</v>
      </c>
      <c r="AY122" s="14" t="s">
        <v>147</v>
      </c>
      <c r="BE122" s="220">
        <f>IF(N122="základní",J122,0)</f>
        <v>57000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4" t="s">
        <v>78</v>
      </c>
      <c r="BK122" s="220">
        <f>ROUND(I122*H122,2)</f>
        <v>57000</v>
      </c>
      <c r="BL122" s="14" t="s">
        <v>186</v>
      </c>
      <c r="BM122" s="219" t="s">
        <v>154</v>
      </c>
    </row>
    <row r="123" s="2" customFormat="1" ht="24.15" customHeight="1">
      <c r="A123" s="29"/>
      <c r="B123" s="30"/>
      <c r="C123" s="208" t="s">
        <v>161</v>
      </c>
      <c r="D123" s="208" t="s">
        <v>150</v>
      </c>
      <c r="E123" s="209" t="s">
        <v>331</v>
      </c>
      <c r="F123" s="210" t="s">
        <v>332</v>
      </c>
      <c r="G123" s="211" t="s">
        <v>294</v>
      </c>
      <c r="H123" s="212">
        <v>1</v>
      </c>
      <c r="I123" s="213">
        <v>66500</v>
      </c>
      <c r="J123" s="213">
        <f>ROUND(I123*H123,2)</f>
        <v>66500</v>
      </c>
      <c r="K123" s="214"/>
      <c r="L123" s="35"/>
      <c r="M123" s="215" t="s">
        <v>1</v>
      </c>
      <c r="N123" s="216" t="s">
        <v>35</v>
      </c>
      <c r="O123" s="217">
        <v>0</v>
      </c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219" t="s">
        <v>186</v>
      </c>
      <c r="AT123" s="219" t="s">
        <v>150</v>
      </c>
      <c r="AU123" s="219" t="s">
        <v>80</v>
      </c>
      <c r="AY123" s="14" t="s">
        <v>147</v>
      </c>
      <c r="BE123" s="220">
        <f>IF(N123="základní",J123,0)</f>
        <v>66500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14" t="s">
        <v>78</v>
      </c>
      <c r="BK123" s="220">
        <f>ROUND(I123*H123,2)</f>
        <v>66500</v>
      </c>
      <c r="BL123" s="14" t="s">
        <v>186</v>
      </c>
      <c r="BM123" s="219" t="s">
        <v>164</v>
      </c>
    </row>
    <row r="124" s="2" customFormat="1" ht="33" customHeight="1">
      <c r="A124" s="29"/>
      <c r="B124" s="30"/>
      <c r="C124" s="208" t="s">
        <v>154</v>
      </c>
      <c r="D124" s="208" t="s">
        <v>150</v>
      </c>
      <c r="E124" s="209" t="s">
        <v>333</v>
      </c>
      <c r="F124" s="210" t="s">
        <v>334</v>
      </c>
      <c r="G124" s="211" t="s">
        <v>294</v>
      </c>
      <c r="H124" s="212">
        <v>1</v>
      </c>
      <c r="I124" s="213">
        <v>318000</v>
      </c>
      <c r="J124" s="213">
        <f>ROUND(I124*H124,2)</f>
        <v>318000</v>
      </c>
      <c r="K124" s="214"/>
      <c r="L124" s="35"/>
      <c r="M124" s="215" t="s">
        <v>1</v>
      </c>
      <c r="N124" s="216" t="s">
        <v>35</v>
      </c>
      <c r="O124" s="217">
        <v>0</v>
      </c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19" t="s">
        <v>186</v>
      </c>
      <c r="AT124" s="219" t="s">
        <v>150</v>
      </c>
      <c r="AU124" s="219" t="s">
        <v>80</v>
      </c>
      <c r="AY124" s="14" t="s">
        <v>147</v>
      </c>
      <c r="BE124" s="220">
        <f>IF(N124="základní",J124,0)</f>
        <v>318000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4" t="s">
        <v>78</v>
      </c>
      <c r="BK124" s="220">
        <f>ROUND(I124*H124,2)</f>
        <v>318000</v>
      </c>
      <c r="BL124" s="14" t="s">
        <v>186</v>
      </c>
      <c r="BM124" s="219" t="s">
        <v>170</v>
      </c>
    </row>
    <row r="125" s="2" customFormat="1" ht="33" customHeight="1">
      <c r="A125" s="29"/>
      <c r="B125" s="30"/>
      <c r="C125" s="208" t="s">
        <v>171</v>
      </c>
      <c r="D125" s="208" t="s">
        <v>150</v>
      </c>
      <c r="E125" s="209" t="s">
        <v>335</v>
      </c>
      <c r="F125" s="210" t="s">
        <v>336</v>
      </c>
      <c r="G125" s="211" t="s">
        <v>294</v>
      </c>
      <c r="H125" s="212">
        <v>1</v>
      </c>
      <c r="I125" s="213">
        <v>59900</v>
      </c>
      <c r="J125" s="213">
        <f>ROUND(I125*H125,2)</f>
        <v>59900</v>
      </c>
      <c r="K125" s="214"/>
      <c r="L125" s="35"/>
      <c r="M125" s="215" t="s">
        <v>1</v>
      </c>
      <c r="N125" s="216" t="s">
        <v>35</v>
      </c>
      <c r="O125" s="217">
        <v>0</v>
      </c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19" t="s">
        <v>186</v>
      </c>
      <c r="AT125" s="219" t="s">
        <v>150</v>
      </c>
      <c r="AU125" s="219" t="s">
        <v>80</v>
      </c>
      <c r="AY125" s="14" t="s">
        <v>147</v>
      </c>
      <c r="BE125" s="220">
        <f>IF(N125="základní",J125,0)</f>
        <v>59900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4" t="s">
        <v>78</v>
      </c>
      <c r="BK125" s="220">
        <f>ROUND(I125*H125,2)</f>
        <v>59900</v>
      </c>
      <c r="BL125" s="14" t="s">
        <v>186</v>
      </c>
      <c r="BM125" s="219" t="s">
        <v>174</v>
      </c>
    </row>
    <row r="126" s="2" customFormat="1" ht="16.5" customHeight="1">
      <c r="A126" s="29"/>
      <c r="B126" s="30"/>
      <c r="C126" s="221" t="s">
        <v>164</v>
      </c>
      <c r="D126" s="221" t="s">
        <v>182</v>
      </c>
      <c r="E126" s="222" t="s">
        <v>337</v>
      </c>
      <c r="F126" s="223" t="s">
        <v>338</v>
      </c>
      <c r="G126" s="224" t="s">
        <v>218</v>
      </c>
      <c r="H126" s="225">
        <v>1</v>
      </c>
      <c r="I126" s="226">
        <v>24500</v>
      </c>
      <c r="J126" s="226">
        <f>ROUND(I126*H126,2)</f>
        <v>24500</v>
      </c>
      <c r="K126" s="227"/>
      <c r="L126" s="228"/>
      <c r="M126" s="231" t="s">
        <v>1</v>
      </c>
      <c r="N126" s="232" t="s">
        <v>35</v>
      </c>
      <c r="O126" s="233">
        <v>0</v>
      </c>
      <c r="P126" s="233">
        <f>O126*H126</f>
        <v>0</v>
      </c>
      <c r="Q126" s="233">
        <v>0</v>
      </c>
      <c r="R126" s="233">
        <f>Q126*H126</f>
        <v>0</v>
      </c>
      <c r="S126" s="233">
        <v>0</v>
      </c>
      <c r="T126" s="234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19" t="s">
        <v>243</v>
      </c>
      <c r="AT126" s="219" t="s">
        <v>182</v>
      </c>
      <c r="AU126" s="219" t="s">
        <v>80</v>
      </c>
      <c r="AY126" s="14" t="s">
        <v>147</v>
      </c>
      <c r="BE126" s="220">
        <f>IF(N126="základní",J126,0)</f>
        <v>24500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4" t="s">
        <v>78</v>
      </c>
      <c r="BK126" s="220">
        <f>ROUND(I126*H126,2)</f>
        <v>24500</v>
      </c>
      <c r="BL126" s="14" t="s">
        <v>186</v>
      </c>
      <c r="BM126" s="219" t="s">
        <v>177</v>
      </c>
    </row>
    <row r="127" s="2" customFormat="1" ht="6.96" customHeight="1">
      <c r="A127" s="29"/>
      <c r="B127" s="56"/>
      <c r="C127" s="57"/>
      <c r="D127" s="57"/>
      <c r="E127" s="57"/>
      <c r="F127" s="57"/>
      <c r="G127" s="57"/>
      <c r="H127" s="57"/>
      <c r="I127" s="57"/>
      <c r="J127" s="57"/>
      <c r="K127" s="57"/>
      <c r="L127" s="35"/>
      <c r="M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</sheetData>
  <sheetProtection sheet="1" autoFilter="0" formatColumns="0" formatRows="0" objects="1" scenarios="1" spinCount="100000" saltValue="KUvxwxXqxm75hEg8Hf1oQzZg/50NAvi1tNDgk0DIg2N/osOK90NNCHE0U8O7AczKBQUroI/9CXCH5e8Q6fAhsw==" hashValue="jZ8PgUWXSr7zPEbTVE0knLkMDRN2ab8TcYdwnZTcQVRgRgpc/r5Nx+DHdT/zK3Hw7gBke5B3cgPvtBU2Mt4I4g==" algorithmName="SHA-512" password="CC35"/>
  <autoFilter ref="C117:K126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110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80</v>
      </c>
    </row>
    <row r="4" s="1" customFormat="1" ht="24.96" customHeight="1">
      <c r="B4" s="17"/>
      <c r="D4" s="128" t="s">
        <v>120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16.5" customHeight="1">
      <c r="B7" s="17"/>
      <c r="E7" s="131" t="str">
        <f>'Rekapitulace stavby'!K6</f>
        <v>Zřízení pracoviště DŽIN na OŘ Brno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121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339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27. 6. 2022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tr">
        <f>IF('Rekapitulace stavby'!AN10="","",'Rekapitulace stavby'!AN10)</f>
        <v/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tr">
        <f>IF('Rekapitulace stavby'!E11="","",'Rekapitulace stavby'!E11)</f>
        <v xml:space="preserve"> </v>
      </c>
      <c r="F15" s="29"/>
      <c r="G15" s="29"/>
      <c r="H15" s="29"/>
      <c r="I15" s="130" t="s">
        <v>24</v>
      </c>
      <c r="J15" s="133" t="str">
        <f>IF('Rekapitulace stavby'!AN11="","",'Rekapitulace stavby'!AN11)</f>
        <v/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25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24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26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24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28</v>
      </c>
      <c r="E23" s="29"/>
      <c r="F23" s="29"/>
      <c r="G23" s="29"/>
      <c r="H23" s="29"/>
      <c r="I23" s="130" t="s">
        <v>23</v>
      </c>
      <c r="J23" s="133" t="str">
        <f>IF('Rekapitulace stavby'!AN19="","",'Rekapitulace stavby'!AN19)</f>
        <v/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tr">
        <f>IF('Rekapitulace stavby'!E20="","",'Rekapitulace stavby'!E20)</f>
        <v xml:space="preserve"> </v>
      </c>
      <c r="F24" s="29"/>
      <c r="G24" s="29"/>
      <c r="H24" s="29"/>
      <c r="I24" s="130" t="s">
        <v>24</v>
      </c>
      <c r="J24" s="133" t="str">
        <f>IF('Rekapitulace stavby'!AN20="","",'Rekapitulace stavby'!AN20)</f>
        <v/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29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30</v>
      </c>
      <c r="E30" s="29"/>
      <c r="F30" s="29"/>
      <c r="G30" s="29"/>
      <c r="H30" s="29"/>
      <c r="I30" s="29"/>
      <c r="J30" s="141">
        <f>ROUND(J118, 2)</f>
        <v>217500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32</v>
      </c>
      <c r="G32" s="29"/>
      <c r="H32" s="29"/>
      <c r="I32" s="142" t="s">
        <v>31</v>
      </c>
      <c r="J32" s="142" t="s">
        <v>33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34</v>
      </c>
      <c r="E33" s="130" t="s">
        <v>35</v>
      </c>
      <c r="F33" s="144">
        <f>ROUND((SUM(BE118:BE124)),  2)</f>
        <v>217500</v>
      </c>
      <c r="G33" s="29"/>
      <c r="H33" s="29"/>
      <c r="I33" s="145">
        <v>0.20999999999999999</v>
      </c>
      <c r="J33" s="144">
        <f>ROUND(((SUM(BE118:BE124))*I33),  2)</f>
        <v>45675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36</v>
      </c>
      <c r="F34" s="144">
        <f>ROUND((SUM(BF118:BF124)),  2)</f>
        <v>0</v>
      </c>
      <c r="G34" s="29"/>
      <c r="H34" s="29"/>
      <c r="I34" s="145">
        <v>0.14999999999999999</v>
      </c>
      <c r="J34" s="144">
        <f>ROUND(((SUM(BF118:BF124))*I34),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37</v>
      </c>
      <c r="F35" s="144">
        <f>ROUND((SUM(BG118:BG124)),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38</v>
      </c>
      <c r="F36" s="144">
        <f>ROUND((SUM(BH118:BH124)),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39</v>
      </c>
      <c r="F37" s="144">
        <f>ROUND((SUM(BI118:BI124)),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40</v>
      </c>
      <c r="E39" s="148"/>
      <c r="F39" s="148"/>
      <c r="G39" s="149" t="s">
        <v>41</v>
      </c>
      <c r="H39" s="150" t="s">
        <v>42</v>
      </c>
      <c r="I39" s="148"/>
      <c r="J39" s="151">
        <f>SUM(J30:J37)</f>
        <v>263175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43</v>
      </c>
      <c r="E50" s="154"/>
      <c r="F50" s="154"/>
      <c r="G50" s="153" t="s">
        <v>44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45</v>
      </c>
      <c r="E61" s="156"/>
      <c r="F61" s="157" t="s">
        <v>46</v>
      </c>
      <c r="G61" s="155" t="s">
        <v>45</v>
      </c>
      <c r="H61" s="156"/>
      <c r="I61" s="156"/>
      <c r="J61" s="158" t="s">
        <v>46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47</v>
      </c>
      <c r="E65" s="159"/>
      <c r="F65" s="159"/>
      <c r="G65" s="153" t="s">
        <v>48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45</v>
      </c>
      <c r="E76" s="156"/>
      <c r="F76" s="157" t="s">
        <v>46</v>
      </c>
      <c r="G76" s="155" t="s">
        <v>45</v>
      </c>
      <c r="H76" s="156"/>
      <c r="I76" s="156"/>
      <c r="J76" s="158" t="s">
        <v>46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123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16.5" customHeight="1">
      <c r="A85" s="29"/>
      <c r="B85" s="30"/>
      <c r="C85" s="31"/>
      <c r="D85" s="31"/>
      <c r="E85" s="164" t="str">
        <f>E7</f>
        <v>Zřízení pracoviště DŽIN na OŘ Brno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121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PS01-05 - Technologie ved...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27. 6. 2022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 xml:space="preserve"> </v>
      </c>
      <c r="G91" s="31"/>
      <c r="H91" s="31"/>
      <c r="I91" s="26" t="s">
        <v>26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28</v>
      </c>
      <c r="J92" s="27" t="str">
        <f>E24</f>
        <v xml:space="preserve"> 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124</v>
      </c>
      <c r="D94" s="166"/>
      <c r="E94" s="166"/>
      <c r="F94" s="166"/>
      <c r="G94" s="166"/>
      <c r="H94" s="166"/>
      <c r="I94" s="166"/>
      <c r="J94" s="167" t="s">
        <v>125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126</v>
      </c>
      <c r="D96" s="31"/>
      <c r="E96" s="31"/>
      <c r="F96" s="31"/>
      <c r="G96" s="31"/>
      <c r="H96" s="31"/>
      <c r="I96" s="31"/>
      <c r="J96" s="100">
        <f>J118</f>
        <v>217500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127</v>
      </c>
    </row>
    <row r="97" s="9" customFormat="1" ht="24.96" customHeight="1">
      <c r="A97" s="9"/>
      <c r="B97" s="169"/>
      <c r="C97" s="170"/>
      <c r="D97" s="171" t="s">
        <v>207</v>
      </c>
      <c r="E97" s="172"/>
      <c r="F97" s="172"/>
      <c r="G97" s="172"/>
      <c r="H97" s="172"/>
      <c r="I97" s="172"/>
      <c r="J97" s="173">
        <f>J120</f>
        <v>193000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5"/>
      <c r="C98" s="176"/>
      <c r="D98" s="177" t="s">
        <v>296</v>
      </c>
      <c r="E98" s="178"/>
      <c r="F98" s="178"/>
      <c r="G98" s="178"/>
      <c r="H98" s="178"/>
      <c r="I98" s="178"/>
      <c r="J98" s="179">
        <f>J121</f>
        <v>193000</v>
      </c>
      <c r="K98" s="176"/>
      <c r="L98" s="18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29"/>
      <c r="B99" s="30"/>
      <c r="C99" s="31"/>
      <c r="D99" s="31"/>
      <c r="E99" s="31"/>
      <c r="F99" s="31"/>
      <c r="G99" s="31"/>
      <c r="H99" s="31"/>
      <c r="I99" s="31"/>
      <c r="J99" s="31"/>
      <c r="K99" s="31"/>
      <c r="L99" s="53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="2" customFormat="1" ht="6.96" customHeight="1">
      <c r="A100" s="29"/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53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="2" customFormat="1" ht="6.96" customHeight="1">
      <c r="A104" s="29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3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="2" customFormat="1" ht="24.96" customHeight="1">
      <c r="A105" s="29"/>
      <c r="B105" s="30"/>
      <c r="C105" s="20" t="s">
        <v>132</v>
      </c>
      <c r="D105" s="31"/>
      <c r="E105" s="31"/>
      <c r="F105" s="31"/>
      <c r="G105" s="31"/>
      <c r="H105" s="31"/>
      <c r="I105" s="31"/>
      <c r="J105" s="31"/>
      <c r="K105" s="31"/>
      <c r="L105" s="53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="2" customFormat="1" ht="6.96" customHeight="1">
      <c r="A106" s="29"/>
      <c r="B106" s="30"/>
      <c r="C106" s="31"/>
      <c r="D106" s="31"/>
      <c r="E106" s="31"/>
      <c r="F106" s="31"/>
      <c r="G106" s="31"/>
      <c r="H106" s="31"/>
      <c r="I106" s="31"/>
      <c r="J106" s="31"/>
      <c r="K106" s="31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12" customHeight="1">
      <c r="A107" s="29"/>
      <c r="B107" s="30"/>
      <c r="C107" s="26" t="s">
        <v>14</v>
      </c>
      <c r="D107" s="31"/>
      <c r="E107" s="31"/>
      <c r="F107" s="31"/>
      <c r="G107" s="31"/>
      <c r="H107" s="31"/>
      <c r="I107" s="31"/>
      <c r="J107" s="31"/>
      <c r="K107" s="31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16.5" customHeight="1">
      <c r="A108" s="29"/>
      <c r="B108" s="30"/>
      <c r="C108" s="31"/>
      <c r="D108" s="31"/>
      <c r="E108" s="164" t="str">
        <f>E7</f>
        <v>Zřízení pracoviště DŽIN na OŘ Brno</v>
      </c>
      <c r="F108" s="26"/>
      <c r="G108" s="26"/>
      <c r="H108" s="26"/>
      <c r="I108" s="31"/>
      <c r="J108" s="31"/>
      <c r="K108" s="31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2" customHeight="1">
      <c r="A109" s="29"/>
      <c r="B109" s="30"/>
      <c r="C109" s="26" t="s">
        <v>121</v>
      </c>
      <c r="D109" s="31"/>
      <c r="E109" s="31"/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6.5" customHeight="1">
      <c r="A110" s="29"/>
      <c r="B110" s="30"/>
      <c r="C110" s="31"/>
      <c r="D110" s="31"/>
      <c r="E110" s="66" t="str">
        <f>E9</f>
        <v>PS01-05 - Technologie ved...</v>
      </c>
      <c r="F110" s="31"/>
      <c r="G110" s="31"/>
      <c r="H110" s="31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6.96" customHeight="1">
      <c r="A111" s="29"/>
      <c r="B111" s="30"/>
      <c r="C111" s="31"/>
      <c r="D111" s="31"/>
      <c r="E111" s="31"/>
      <c r="F111" s="31"/>
      <c r="G111" s="31"/>
      <c r="H111" s="31"/>
      <c r="I111" s="31"/>
      <c r="J111" s="31"/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2" customHeight="1">
      <c r="A112" s="29"/>
      <c r="B112" s="30"/>
      <c r="C112" s="26" t="s">
        <v>18</v>
      </c>
      <c r="D112" s="31"/>
      <c r="E112" s="31"/>
      <c r="F112" s="23" t="str">
        <f>F12</f>
        <v xml:space="preserve"> </v>
      </c>
      <c r="G112" s="31"/>
      <c r="H112" s="31"/>
      <c r="I112" s="26" t="s">
        <v>20</v>
      </c>
      <c r="J112" s="69" t="str">
        <f>IF(J12="","",J12)</f>
        <v>27. 6. 2022</v>
      </c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5.15" customHeight="1">
      <c r="A114" s="29"/>
      <c r="B114" s="30"/>
      <c r="C114" s="26" t="s">
        <v>22</v>
      </c>
      <c r="D114" s="31"/>
      <c r="E114" s="31"/>
      <c r="F114" s="23" t="str">
        <f>E15</f>
        <v xml:space="preserve"> </v>
      </c>
      <c r="G114" s="31"/>
      <c r="H114" s="31"/>
      <c r="I114" s="26" t="s">
        <v>26</v>
      </c>
      <c r="J114" s="27" t="str">
        <f>E21</f>
        <v xml:space="preserve"> </v>
      </c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5.15" customHeight="1">
      <c r="A115" s="29"/>
      <c r="B115" s="30"/>
      <c r="C115" s="26" t="s">
        <v>25</v>
      </c>
      <c r="D115" s="31"/>
      <c r="E115" s="31"/>
      <c r="F115" s="23" t="str">
        <f>IF(E18="","",E18)</f>
        <v xml:space="preserve"> </v>
      </c>
      <c r="G115" s="31"/>
      <c r="H115" s="31"/>
      <c r="I115" s="26" t="s">
        <v>28</v>
      </c>
      <c r="J115" s="27" t="str">
        <f>E24</f>
        <v xml:space="preserve"> </v>
      </c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0.32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11" customFormat="1" ht="29.28" customHeight="1">
      <c r="A117" s="181"/>
      <c r="B117" s="182"/>
      <c r="C117" s="183" t="s">
        <v>133</v>
      </c>
      <c r="D117" s="184" t="s">
        <v>55</v>
      </c>
      <c r="E117" s="184" t="s">
        <v>51</v>
      </c>
      <c r="F117" s="184" t="s">
        <v>52</v>
      </c>
      <c r="G117" s="184" t="s">
        <v>134</v>
      </c>
      <c r="H117" s="184" t="s">
        <v>135</v>
      </c>
      <c r="I117" s="184" t="s">
        <v>136</v>
      </c>
      <c r="J117" s="185" t="s">
        <v>125</v>
      </c>
      <c r="K117" s="186" t="s">
        <v>137</v>
      </c>
      <c r="L117" s="187"/>
      <c r="M117" s="90" t="s">
        <v>1</v>
      </c>
      <c r="N117" s="91" t="s">
        <v>34</v>
      </c>
      <c r="O117" s="91" t="s">
        <v>138</v>
      </c>
      <c r="P117" s="91" t="s">
        <v>139</v>
      </c>
      <c r="Q117" s="91" t="s">
        <v>140</v>
      </c>
      <c r="R117" s="91" t="s">
        <v>141</v>
      </c>
      <c r="S117" s="91" t="s">
        <v>142</v>
      </c>
      <c r="T117" s="92" t="s">
        <v>143</v>
      </c>
      <c r="U117" s="181"/>
      <c r="V117" s="181"/>
      <c r="W117" s="181"/>
      <c r="X117" s="181"/>
      <c r="Y117" s="181"/>
      <c r="Z117" s="181"/>
      <c r="AA117" s="181"/>
      <c r="AB117" s="181"/>
      <c r="AC117" s="181"/>
      <c r="AD117" s="181"/>
      <c r="AE117" s="181"/>
    </row>
    <row r="118" s="2" customFormat="1" ht="22.8" customHeight="1">
      <c r="A118" s="29"/>
      <c r="B118" s="30"/>
      <c r="C118" s="97" t="s">
        <v>144</v>
      </c>
      <c r="D118" s="31"/>
      <c r="E118" s="31"/>
      <c r="F118" s="31"/>
      <c r="G118" s="31"/>
      <c r="H118" s="31"/>
      <c r="I118" s="31"/>
      <c r="J118" s="188">
        <f>BK118</f>
        <v>217500</v>
      </c>
      <c r="K118" s="31"/>
      <c r="L118" s="35"/>
      <c r="M118" s="93"/>
      <c r="N118" s="189"/>
      <c r="O118" s="94"/>
      <c r="P118" s="190">
        <f>P119+P120</f>
        <v>0</v>
      </c>
      <c r="Q118" s="94"/>
      <c r="R118" s="190">
        <f>R119+R120</f>
        <v>0</v>
      </c>
      <c r="S118" s="94"/>
      <c r="T118" s="191">
        <f>T119+T120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69</v>
      </c>
      <c r="AU118" s="14" t="s">
        <v>127</v>
      </c>
      <c r="BK118" s="192">
        <f>BK119+BK120</f>
        <v>217500</v>
      </c>
    </row>
    <row r="119" s="2" customFormat="1" ht="16.5" customHeight="1">
      <c r="A119" s="29"/>
      <c r="B119" s="30"/>
      <c r="C119" s="221" t="s">
        <v>78</v>
      </c>
      <c r="D119" s="221" t="s">
        <v>182</v>
      </c>
      <c r="E119" s="222" t="s">
        <v>337</v>
      </c>
      <c r="F119" s="223" t="s">
        <v>338</v>
      </c>
      <c r="G119" s="224" t="s">
        <v>218</v>
      </c>
      <c r="H119" s="225">
        <v>1</v>
      </c>
      <c r="I119" s="226">
        <v>24500</v>
      </c>
      <c r="J119" s="226">
        <f>ROUND(I119*H119,2)</f>
        <v>24500</v>
      </c>
      <c r="K119" s="227"/>
      <c r="L119" s="228"/>
      <c r="M119" s="229" t="s">
        <v>1</v>
      </c>
      <c r="N119" s="230" t="s">
        <v>35</v>
      </c>
      <c r="O119" s="217">
        <v>0</v>
      </c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219" t="s">
        <v>243</v>
      </c>
      <c r="AT119" s="219" t="s">
        <v>182</v>
      </c>
      <c r="AU119" s="219" t="s">
        <v>70</v>
      </c>
      <c r="AY119" s="14" t="s">
        <v>147</v>
      </c>
      <c r="BE119" s="220">
        <f>IF(N119="základní",J119,0)</f>
        <v>24500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14" t="s">
        <v>78</v>
      </c>
      <c r="BK119" s="220">
        <f>ROUND(I119*H119,2)</f>
        <v>24500</v>
      </c>
      <c r="BL119" s="14" t="s">
        <v>186</v>
      </c>
      <c r="BM119" s="219" t="s">
        <v>80</v>
      </c>
    </row>
    <row r="120" s="12" customFormat="1" ht="25.92" customHeight="1">
      <c r="A120" s="12"/>
      <c r="B120" s="193"/>
      <c r="C120" s="194"/>
      <c r="D120" s="195" t="s">
        <v>69</v>
      </c>
      <c r="E120" s="196" t="s">
        <v>221</v>
      </c>
      <c r="F120" s="196" t="s">
        <v>222</v>
      </c>
      <c r="G120" s="194"/>
      <c r="H120" s="194"/>
      <c r="I120" s="194"/>
      <c r="J120" s="197">
        <f>BK120</f>
        <v>193000</v>
      </c>
      <c r="K120" s="194"/>
      <c r="L120" s="198"/>
      <c r="M120" s="199"/>
      <c r="N120" s="200"/>
      <c r="O120" s="200"/>
      <c r="P120" s="201">
        <f>P121</f>
        <v>0</v>
      </c>
      <c r="Q120" s="200"/>
      <c r="R120" s="201">
        <f>R121</f>
        <v>0</v>
      </c>
      <c r="S120" s="200"/>
      <c r="T120" s="202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3" t="s">
        <v>80</v>
      </c>
      <c r="AT120" s="204" t="s">
        <v>69</v>
      </c>
      <c r="AU120" s="204" t="s">
        <v>70</v>
      </c>
      <c r="AY120" s="203" t="s">
        <v>147</v>
      </c>
      <c r="BK120" s="205">
        <f>BK121</f>
        <v>193000</v>
      </c>
    </row>
    <row r="121" s="12" customFormat="1" ht="22.8" customHeight="1">
      <c r="A121" s="12"/>
      <c r="B121" s="193"/>
      <c r="C121" s="194"/>
      <c r="D121" s="195" t="s">
        <v>69</v>
      </c>
      <c r="E121" s="206" t="s">
        <v>301</v>
      </c>
      <c r="F121" s="206" t="s">
        <v>302</v>
      </c>
      <c r="G121" s="194"/>
      <c r="H121" s="194"/>
      <c r="I121" s="194"/>
      <c r="J121" s="207">
        <f>BK121</f>
        <v>193000</v>
      </c>
      <c r="K121" s="194"/>
      <c r="L121" s="198"/>
      <c r="M121" s="199"/>
      <c r="N121" s="200"/>
      <c r="O121" s="200"/>
      <c r="P121" s="201">
        <f>SUM(P122:P124)</f>
        <v>0</v>
      </c>
      <c r="Q121" s="200"/>
      <c r="R121" s="201">
        <f>SUM(R122:R124)</f>
        <v>0</v>
      </c>
      <c r="S121" s="200"/>
      <c r="T121" s="202">
        <f>SUM(T122:T124)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3" t="s">
        <v>80</v>
      </c>
      <c r="AT121" s="204" t="s">
        <v>69</v>
      </c>
      <c r="AU121" s="204" t="s">
        <v>78</v>
      </c>
      <c r="AY121" s="203" t="s">
        <v>147</v>
      </c>
      <c r="BK121" s="205">
        <f>SUM(BK122:BK124)</f>
        <v>193000</v>
      </c>
    </row>
    <row r="122" s="2" customFormat="1" ht="16.5" customHeight="1">
      <c r="A122" s="29"/>
      <c r="B122" s="30"/>
      <c r="C122" s="208" t="s">
        <v>80</v>
      </c>
      <c r="D122" s="208" t="s">
        <v>150</v>
      </c>
      <c r="E122" s="209" t="s">
        <v>327</v>
      </c>
      <c r="F122" s="210" t="s">
        <v>340</v>
      </c>
      <c r="G122" s="211" t="s">
        <v>294</v>
      </c>
      <c r="H122" s="212">
        <v>1</v>
      </c>
      <c r="I122" s="213">
        <v>118000</v>
      </c>
      <c r="J122" s="213">
        <f>ROUND(I122*H122,2)</f>
        <v>118000</v>
      </c>
      <c r="K122" s="214"/>
      <c r="L122" s="35"/>
      <c r="M122" s="215" t="s">
        <v>1</v>
      </c>
      <c r="N122" s="216" t="s">
        <v>35</v>
      </c>
      <c r="O122" s="217">
        <v>0</v>
      </c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219" t="s">
        <v>186</v>
      </c>
      <c r="AT122" s="219" t="s">
        <v>150</v>
      </c>
      <c r="AU122" s="219" t="s">
        <v>80</v>
      </c>
      <c r="AY122" s="14" t="s">
        <v>147</v>
      </c>
      <c r="BE122" s="220">
        <f>IF(N122="základní",J122,0)</f>
        <v>118000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4" t="s">
        <v>78</v>
      </c>
      <c r="BK122" s="220">
        <f>ROUND(I122*H122,2)</f>
        <v>118000</v>
      </c>
      <c r="BL122" s="14" t="s">
        <v>186</v>
      </c>
      <c r="BM122" s="219" t="s">
        <v>154</v>
      </c>
    </row>
    <row r="123" s="2" customFormat="1" ht="16.5" customHeight="1">
      <c r="A123" s="29"/>
      <c r="B123" s="30"/>
      <c r="C123" s="208" t="s">
        <v>161</v>
      </c>
      <c r="D123" s="208" t="s">
        <v>150</v>
      </c>
      <c r="E123" s="209" t="s">
        <v>329</v>
      </c>
      <c r="F123" s="210" t="s">
        <v>330</v>
      </c>
      <c r="G123" s="211" t="s">
        <v>294</v>
      </c>
      <c r="H123" s="212">
        <v>1</v>
      </c>
      <c r="I123" s="213">
        <v>47000</v>
      </c>
      <c r="J123" s="213">
        <f>ROUND(I123*H123,2)</f>
        <v>47000</v>
      </c>
      <c r="K123" s="214"/>
      <c r="L123" s="35"/>
      <c r="M123" s="215" t="s">
        <v>1</v>
      </c>
      <c r="N123" s="216" t="s">
        <v>35</v>
      </c>
      <c r="O123" s="217">
        <v>0</v>
      </c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219" t="s">
        <v>186</v>
      </c>
      <c r="AT123" s="219" t="s">
        <v>150</v>
      </c>
      <c r="AU123" s="219" t="s">
        <v>80</v>
      </c>
      <c r="AY123" s="14" t="s">
        <v>147</v>
      </c>
      <c r="BE123" s="220">
        <f>IF(N123="základní",J123,0)</f>
        <v>47000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14" t="s">
        <v>78</v>
      </c>
      <c r="BK123" s="220">
        <f>ROUND(I123*H123,2)</f>
        <v>47000</v>
      </c>
      <c r="BL123" s="14" t="s">
        <v>186</v>
      </c>
      <c r="BM123" s="219" t="s">
        <v>164</v>
      </c>
    </row>
    <row r="124" s="2" customFormat="1" ht="33" customHeight="1">
      <c r="A124" s="29"/>
      <c r="B124" s="30"/>
      <c r="C124" s="208" t="s">
        <v>154</v>
      </c>
      <c r="D124" s="208" t="s">
        <v>150</v>
      </c>
      <c r="E124" s="209" t="s">
        <v>335</v>
      </c>
      <c r="F124" s="210" t="s">
        <v>336</v>
      </c>
      <c r="G124" s="211" t="s">
        <v>294</v>
      </c>
      <c r="H124" s="212">
        <v>1</v>
      </c>
      <c r="I124" s="213">
        <v>28000</v>
      </c>
      <c r="J124" s="213">
        <f>ROUND(I124*H124,2)</f>
        <v>28000</v>
      </c>
      <c r="K124" s="214"/>
      <c r="L124" s="35"/>
      <c r="M124" s="235" t="s">
        <v>1</v>
      </c>
      <c r="N124" s="236" t="s">
        <v>35</v>
      </c>
      <c r="O124" s="233">
        <v>0</v>
      </c>
      <c r="P124" s="233">
        <f>O124*H124</f>
        <v>0</v>
      </c>
      <c r="Q124" s="233">
        <v>0</v>
      </c>
      <c r="R124" s="233">
        <f>Q124*H124</f>
        <v>0</v>
      </c>
      <c r="S124" s="233">
        <v>0</v>
      </c>
      <c r="T124" s="234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19" t="s">
        <v>186</v>
      </c>
      <c r="AT124" s="219" t="s">
        <v>150</v>
      </c>
      <c r="AU124" s="219" t="s">
        <v>80</v>
      </c>
      <c r="AY124" s="14" t="s">
        <v>147</v>
      </c>
      <c r="BE124" s="220">
        <f>IF(N124="základní",J124,0)</f>
        <v>28000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4" t="s">
        <v>78</v>
      </c>
      <c r="BK124" s="220">
        <f>ROUND(I124*H124,2)</f>
        <v>28000</v>
      </c>
      <c r="BL124" s="14" t="s">
        <v>186</v>
      </c>
      <c r="BM124" s="219" t="s">
        <v>170</v>
      </c>
    </row>
    <row r="125" s="2" customFormat="1" ht="6.96" customHeight="1">
      <c r="A125" s="29"/>
      <c r="B125" s="56"/>
      <c r="C125" s="57"/>
      <c r="D125" s="57"/>
      <c r="E125" s="57"/>
      <c r="F125" s="57"/>
      <c r="G125" s="57"/>
      <c r="H125" s="57"/>
      <c r="I125" s="57"/>
      <c r="J125" s="57"/>
      <c r="K125" s="57"/>
      <c r="L125" s="35"/>
      <c r="M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</sheetData>
  <sheetProtection sheet="1" autoFilter="0" formatColumns="0" formatRows="0" objects="1" scenarios="1" spinCount="100000" saltValue="a60Y7uqw7Jx6SfdpkyNFrVu78AHWbW7BXLmQ/7gUN/wB4cArdAp8dlE/jOM7oAyRBU6SRQRF9kyXAe/tR8kZtw==" hashValue="z5sMpWVeY11DiS1i1/AbFE5J5UKPCvzvdqGDQ42Y2f3kUAPhXdesfPPSJmZWtxOEdCtVa3uxcGxXPsA3Evo86Q==" algorithmName="SHA-512" password="CC35"/>
  <autoFilter ref="C117:K124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113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80</v>
      </c>
    </row>
    <row r="4" s="1" customFormat="1" ht="24.96" customHeight="1">
      <c r="B4" s="17"/>
      <c r="D4" s="128" t="s">
        <v>120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16.5" customHeight="1">
      <c r="B7" s="17"/>
      <c r="E7" s="131" t="str">
        <f>'Rekapitulace stavby'!K6</f>
        <v>Zřízení pracoviště DŽIN na OŘ Brno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121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341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27. 6. 2022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tr">
        <f>IF('Rekapitulace stavby'!AN10="","",'Rekapitulace stavby'!AN10)</f>
        <v/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tr">
        <f>IF('Rekapitulace stavby'!E11="","",'Rekapitulace stavby'!E11)</f>
        <v xml:space="preserve"> </v>
      </c>
      <c r="F15" s="29"/>
      <c r="G15" s="29"/>
      <c r="H15" s="29"/>
      <c r="I15" s="130" t="s">
        <v>24</v>
      </c>
      <c r="J15" s="133" t="str">
        <f>IF('Rekapitulace stavby'!AN11="","",'Rekapitulace stavby'!AN11)</f>
        <v/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25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24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26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24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28</v>
      </c>
      <c r="E23" s="29"/>
      <c r="F23" s="29"/>
      <c r="G23" s="29"/>
      <c r="H23" s="29"/>
      <c r="I23" s="130" t="s">
        <v>23</v>
      </c>
      <c r="J23" s="133" t="str">
        <f>IF('Rekapitulace stavby'!AN19="","",'Rekapitulace stavby'!AN19)</f>
        <v/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tr">
        <f>IF('Rekapitulace stavby'!E20="","",'Rekapitulace stavby'!E20)</f>
        <v xml:space="preserve"> </v>
      </c>
      <c r="F24" s="29"/>
      <c r="G24" s="29"/>
      <c r="H24" s="29"/>
      <c r="I24" s="130" t="s">
        <v>24</v>
      </c>
      <c r="J24" s="133" t="str">
        <f>IF('Rekapitulace stavby'!AN20="","",'Rekapitulace stavby'!AN20)</f>
        <v/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29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30</v>
      </c>
      <c r="E30" s="29"/>
      <c r="F30" s="29"/>
      <c r="G30" s="29"/>
      <c r="H30" s="29"/>
      <c r="I30" s="29"/>
      <c r="J30" s="141">
        <f>ROUND(J118, 2)</f>
        <v>65100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32</v>
      </c>
      <c r="G32" s="29"/>
      <c r="H32" s="29"/>
      <c r="I32" s="142" t="s">
        <v>31</v>
      </c>
      <c r="J32" s="142" t="s">
        <v>33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34</v>
      </c>
      <c r="E33" s="130" t="s">
        <v>35</v>
      </c>
      <c r="F33" s="144">
        <f>ROUND((SUM(BE118:BE122)),  2)</f>
        <v>65100</v>
      </c>
      <c r="G33" s="29"/>
      <c r="H33" s="29"/>
      <c r="I33" s="145">
        <v>0.20999999999999999</v>
      </c>
      <c r="J33" s="144">
        <f>ROUND(((SUM(BE118:BE122))*I33),  2)</f>
        <v>13671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36</v>
      </c>
      <c r="F34" s="144">
        <f>ROUND((SUM(BF118:BF122)),  2)</f>
        <v>0</v>
      </c>
      <c r="G34" s="29"/>
      <c r="H34" s="29"/>
      <c r="I34" s="145">
        <v>0.14999999999999999</v>
      </c>
      <c r="J34" s="144">
        <f>ROUND(((SUM(BF118:BF122))*I34),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37</v>
      </c>
      <c r="F35" s="144">
        <f>ROUND((SUM(BG118:BG122)),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38</v>
      </c>
      <c r="F36" s="144">
        <f>ROUND((SUM(BH118:BH122)),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39</v>
      </c>
      <c r="F37" s="144">
        <f>ROUND((SUM(BI118:BI122)),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40</v>
      </c>
      <c r="E39" s="148"/>
      <c r="F39" s="148"/>
      <c r="G39" s="149" t="s">
        <v>41</v>
      </c>
      <c r="H39" s="150" t="s">
        <v>42</v>
      </c>
      <c r="I39" s="148"/>
      <c r="J39" s="151">
        <f>SUM(J30:J37)</f>
        <v>78771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43</v>
      </c>
      <c r="E50" s="154"/>
      <c r="F50" s="154"/>
      <c r="G50" s="153" t="s">
        <v>44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45</v>
      </c>
      <c r="E61" s="156"/>
      <c r="F61" s="157" t="s">
        <v>46</v>
      </c>
      <c r="G61" s="155" t="s">
        <v>45</v>
      </c>
      <c r="H61" s="156"/>
      <c r="I61" s="156"/>
      <c r="J61" s="158" t="s">
        <v>46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47</v>
      </c>
      <c r="E65" s="159"/>
      <c r="F65" s="159"/>
      <c r="G65" s="153" t="s">
        <v>48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45</v>
      </c>
      <c r="E76" s="156"/>
      <c r="F76" s="157" t="s">
        <v>46</v>
      </c>
      <c r="G76" s="155" t="s">
        <v>45</v>
      </c>
      <c r="H76" s="156"/>
      <c r="I76" s="156"/>
      <c r="J76" s="158" t="s">
        <v>46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123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16.5" customHeight="1">
      <c r="A85" s="29"/>
      <c r="B85" s="30"/>
      <c r="C85" s="31"/>
      <c r="D85" s="31"/>
      <c r="E85" s="164" t="str">
        <f>E7</f>
        <v>Zřízení pracoviště DŽIN na OŘ Brno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121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PS01-06 - Revize a zkoušky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27. 6. 2022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 xml:space="preserve"> </v>
      </c>
      <c r="G91" s="31"/>
      <c r="H91" s="31"/>
      <c r="I91" s="26" t="s">
        <v>26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28</v>
      </c>
      <c r="J92" s="27" t="str">
        <f>E24</f>
        <v xml:space="preserve"> 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124</v>
      </c>
      <c r="D94" s="166"/>
      <c r="E94" s="166"/>
      <c r="F94" s="166"/>
      <c r="G94" s="166"/>
      <c r="H94" s="166"/>
      <c r="I94" s="166"/>
      <c r="J94" s="167" t="s">
        <v>125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126</v>
      </c>
      <c r="D96" s="31"/>
      <c r="E96" s="31"/>
      <c r="F96" s="31"/>
      <c r="G96" s="31"/>
      <c r="H96" s="31"/>
      <c r="I96" s="31"/>
      <c r="J96" s="100">
        <f>J118</f>
        <v>65100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127</v>
      </c>
    </row>
    <row r="97" s="9" customFormat="1" ht="24.96" customHeight="1">
      <c r="A97" s="9"/>
      <c r="B97" s="169"/>
      <c r="C97" s="170"/>
      <c r="D97" s="171" t="s">
        <v>259</v>
      </c>
      <c r="E97" s="172"/>
      <c r="F97" s="172"/>
      <c r="G97" s="172"/>
      <c r="H97" s="172"/>
      <c r="I97" s="172"/>
      <c r="J97" s="173">
        <f>J119</f>
        <v>65100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5"/>
      <c r="C98" s="176"/>
      <c r="D98" s="177" t="s">
        <v>342</v>
      </c>
      <c r="E98" s="178"/>
      <c r="F98" s="178"/>
      <c r="G98" s="178"/>
      <c r="H98" s="178"/>
      <c r="I98" s="178"/>
      <c r="J98" s="179">
        <f>J120</f>
        <v>65100</v>
      </c>
      <c r="K98" s="176"/>
      <c r="L98" s="18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29"/>
      <c r="B99" s="30"/>
      <c r="C99" s="31"/>
      <c r="D99" s="31"/>
      <c r="E99" s="31"/>
      <c r="F99" s="31"/>
      <c r="G99" s="31"/>
      <c r="H99" s="31"/>
      <c r="I99" s="31"/>
      <c r="J99" s="31"/>
      <c r="K99" s="31"/>
      <c r="L99" s="53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="2" customFormat="1" ht="6.96" customHeight="1">
      <c r="A100" s="29"/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53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="2" customFormat="1" ht="6.96" customHeight="1">
      <c r="A104" s="29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3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="2" customFormat="1" ht="24.96" customHeight="1">
      <c r="A105" s="29"/>
      <c r="B105" s="30"/>
      <c r="C105" s="20" t="s">
        <v>132</v>
      </c>
      <c r="D105" s="31"/>
      <c r="E105" s="31"/>
      <c r="F105" s="31"/>
      <c r="G105" s="31"/>
      <c r="H105" s="31"/>
      <c r="I105" s="31"/>
      <c r="J105" s="31"/>
      <c r="K105" s="31"/>
      <c r="L105" s="53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="2" customFormat="1" ht="6.96" customHeight="1">
      <c r="A106" s="29"/>
      <c r="B106" s="30"/>
      <c r="C106" s="31"/>
      <c r="D106" s="31"/>
      <c r="E106" s="31"/>
      <c r="F106" s="31"/>
      <c r="G106" s="31"/>
      <c r="H106" s="31"/>
      <c r="I106" s="31"/>
      <c r="J106" s="31"/>
      <c r="K106" s="31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12" customHeight="1">
      <c r="A107" s="29"/>
      <c r="B107" s="30"/>
      <c r="C107" s="26" t="s">
        <v>14</v>
      </c>
      <c r="D107" s="31"/>
      <c r="E107" s="31"/>
      <c r="F107" s="31"/>
      <c r="G107" s="31"/>
      <c r="H107" s="31"/>
      <c r="I107" s="31"/>
      <c r="J107" s="31"/>
      <c r="K107" s="31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16.5" customHeight="1">
      <c r="A108" s="29"/>
      <c r="B108" s="30"/>
      <c r="C108" s="31"/>
      <c r="D108" s="31"/>
      <c r="E108" s="164" t="str">
        <f>E7</f>
        <v>Zřízení pracoviště DŽIN na OŘ Brno</v>
      </c>
      <c r="F108" s="26"/>
      <c r="G108" s="26"/>
      <c r="H108" s="26"/>
      <c r="I108" s="31"/>
      <c r="J108" s="31"/>
      <c r="K108" s="31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2" customHeight="1">
      <c r="A109" s="29"/>
      <c r="B109" s="30"/>
      <c r="C109" s="26" t="s">
        <v>121</v>
      </c>
      <c r="D109" s="31"/>
      <c r="E109" s="31"/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6.5" customHeight="1">
      <c r="A110" s="29"/>
      <c r="B110" s="30"/>
      <c r="C110" s="31"/>
      <c r="D110" s="31"/>
      <c r="E110" s="66" t="str">
        <f>E9</f>
        <v>PS01-06 - Revize a zkoušky</v>
      </c>
      <c r="F110" s="31"/>
      <c r="G110" s="31"/>
      <c r="H110" s="31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6.96" customHeight="1">
      <c r="A111" s="29"/>
      <c r="B111" s="30"/>
      <c r="C111" s="31"/>
      <c r="D111" s="31"/>
      <c r="E111" s="31"/>
      <c r="F111" s="31"/>
      <c r="G111" s="31"/>
      <c r="H111" s="31"/>
      <c r="I111" s="31"/>
      <c r="J111" s="31"/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2" customHeight="1">
      <c r="A112" s="29"/>
      <c r="B112" s="30"/>
      <c r="C112" s="26" t="s">
        <v>18</v>
      </c>
      <c r="D112" s="31"/>
      <c r="E112" s="31"/>
      <c r="F112" s="23" t="str">
        <f>F12</f>
        <v xml:space="preserve"> </v>
      </c>
      <c r="G112" s="31"/>
      <c r="H112" s="31"/>
      <c r="I112" s="26" t="s">
        <v>20</v>
      </c>
      <c r="J112" s="69" t="str">
        <f>IF(J12="","",J12)</f>
        <v>27. 6. 2022</v>
      </c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5.15" customHeight="1">
      <c r="A114" s="29"/>
      <c r="B114" s="30"/>
      <c r="C114" s="26" t="s">
        <v>22</v>
      </c>
      <c r="D114" s="31"/>
      <c r="E114" s="31"/>
      <c r="F114" s="23" t="str">
        <f>E15</f>
        <v xml:space="preserve"> </v>
      </c>
      <c r="G114" s="31"/>
      <c r="H114" s="31"/>
      <c r="I114" s="26" t="s">
        <v>26</v>
      </c>
      <c r="J114" s="27" t="str">
        <f>E21</f>
        <v xml:space="preserve"> </v>
      </c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5.15" customHeight="1">
      <c r="A115" s="29"/>
      <c r="B115" s="30"/>
      <c r="C115" s="26" t="s">
        <v>25</v>
      </c>
      <c r="D115" s="31"/>
      <c r="E115" s="31"/>
      <c r="F115" s="23" t="str">
        <f>IF(E18="","",E18)</f>
        <v xml:space="preserve"> </v>
      </c>
      <c r="G115" s="31"/>
      <c r="H115" s="31"/>
      <c r="I115" s="26" t="s">
        <v>28</v>
      </c>
      <c r="J115" s="27" t="str">
        <f>E24</f>
        <v xml:space="preserve"> </v>
      </c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0.32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11" customFormat="1" ht="29.28" customHeight="1">
      <c r="A117" s="181"/>
      <c r="B117" s="182"/>
      <c r="C117" s="183" t="s">
        <v>133</v>
      </c>
      <c r="D117" s="184" t="s">
        <v>55</v>
      </c>
      <c r="E117" s="184" t="s">
        <v>51</v>
      </c>
      <c r="F117" s="184" t="s">
        <v>52</v>
      </c>
      <c r="G117" s="184" t="s">
        <v>134</v>
      </c>
      <c r="H117" s="184" t="s">
        <v>135</v>
      </c>
      <c r="I117" s="184" t="s">
        <v>136</v>
      </c>
      <c r="J117" s="185" t="s">
        <v>125</v>
      </c>
      <c r="K117" s="186" t="s">
        <v>137</v>
      </c>
      <c r="L117" s="187"/>
      <c r="M117" s="90" t="s">
        <v>1</v>
      </c>
      <c r="N117" s="91" t="s">
        <v>34</v>
      </c>
      <c r="O117" s="91" t="s">
        <v>138</v>
      </c>
      <c r="P117" s="91" t="s">
        <v>139</v>
      </c>
      <c r="Q117" s="91" t="s">
        <v>140</v>
      </c>
      <c r="R117" s="91" t="s">
        <v>141</v>
      </c>
      <c r="S117" s="91" t="s">
        <v>142</v>
      </c>
      <c r="T117" s="92" t="s">
        <v>143</v>
      </c>
      <c r="U117" s="181"/>
      <c r="V117" s="181"/>
      <c r="W117" s="181"/>
      <c r="X117" s="181"/>
      <c r="Y117" s="181"/>
      <c r="Z117" s="181"/>
      <c r="AA117" s="181"/>
      <c r="AB117" s="181"/>
      <c r="AC117" s="181"/>
      <c r="AD117" s="181"/>
      <c r="AE117" s="181"/>
    </row>
    <row r="118" s="2" customFormat="1" ht="22.8" customHeight="1">
      <c r="A118" s="29"/>
      <c r="B118" s="30"/>
      <c r="C118" s="97" t="s">
        <v>144</v>
      </c>
      <c r="D118" s="31"/>
      <c r="E118" s="31"/>
      <c r="F118" s="31"/>
      <c r="G118" s="31"/>
      <c r="H118" s="31"/>
      <c r="I118" s="31"/>
      <c r="J118" s="188">
        <f>BK118</f>
        <v>65100</v>
      </c>
      <c r="K118" s="31"/>
      <c r="L118" s="35"/>
      <c r="M118" s="93"/>
      <c r="N118" s="189"/>
      <c r="O118" s="94"/>
      <c r="P118" s="190">
        <f>P119</f>
        <v>0</v>
      </c>
      <c r="Q118" s="94"/>
      <c r="R118" s="190">
        <f>R119</f>
        <v>0</v>
      </c>
      <c r="S118" s="94"/>
      <c r="T118" s="191">
        <f>T119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69</v>
      </c>
      <c r="AU118" s="14" t="s">
        <v>127</v>
      </c>
      <c r="BK118" s="192">
        <f>BK119</f>
        <v>65100</v>
      </c>
    </row>
    <row r="119" s="12" customFormat="1" ht="25.92" customHeight="1">
      <c r="A119" s="12"/>
      <c r="B119" s="193"/>
      <c r="C119" s="194"/>
      <c r="D119" s="195" t="s">
        <v>69</v>
      </c>
      <c r="E119" s="196" t="s">
        <v>182</v>
      </c>
      <c r="F119" s="196" t="s">
        <v>274</v>
      </c>
      <c r="G119" s="194"/>
      <c r="H119" s="194"/>
      <c r="I119" s="194"/>
      <c r="J119" s="197">
        <f>BK119</f>
        <v>65100</v>
      </c>
      <c r="K119" s="194"/>
      <c r="L119" s="198"/>
      <c r="M119" s="199"/>
      <c r="N119" s="200"/>
      <c r="O119" s="200"/>
      <c r="P119" s="201">
        <f>P120</f>
        <v>0</v>
      </c>
      <c r="Q119" s="200"/>
      <c r="R119" s="201">
        <f>R120</f>
        <v>0</v>
      </c>
      <c r="S119" s="200"/>
      <c r="T119" s="20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3" t="s">
        <v>161</v>
      </c>
      <c r="AT119" s="204" t="s">
        <v>69</v>
      </c>
      <c r="AU119" s="204" t="s">
        <v>70</v>
      </c>
      <c r="AY119" s="203" t="s">
        <v>147</v>
      </c>
      <c r="BK119" s="205">
        <f>BK120</f>
        <v>65100</v>
      </c>
    </row>
    <row r="120" s="12" customFormat="1" ht="22.8" customHeight="1">
      <c r="A120" s="12"/>
      <c r="B120" s="193"/>
      <c r="C120" s="194"/>
      <c r="D120" s="195" t="s">
        <v>69</v>
      </c>
      <c r="E120" s="206" t="s">
        <v>343</v>
      </c>
      <c r="F120" s="206" t="s">
        <v>344</v>
      </c>
      <c r="G120" s="194"/>
      <c r="H120" s="194"/>
      <c r="I120" s="194"/>
      <c r="J120" s="207">
        <f>BK120</f>
        <v>65100</v>
      </c>
      <c r="K120" s="194"/>
      <c r="L120" s="198"/>
      <c r="M120" s="199"/>
      <c r="N120" s="200"/>
      <c r="O120" s="200"/>
      <c r="P120" s="201">
        <f>SUM(P121:P122)</f>
        <v>0</v>
      </c>
      <c r="Q120" s="200"/>
      <c r="R120" s="201">
        <f>SUM(R121:R122)</f>
        <v>0</v>
      </c>
      <c r="S120" s="200"/>
      <c r="T120" s="202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3" t="s">
        <v>161</v>
      </c>
      <c r="AT120" s="204" t="s">
        <v>69</v>
      </c>
      <c r="AU120" s="204" t="s">
        <v>78</v>
      </c>
      <c r="AY120" s="203" t="s">
        <v>147</v>
      </c>
      <c r="BK120" s="205">
        <f>SUM(BK121:BK122)</f>
        <v>65100</v>
      </c>
    </row>
    <row r="121" s="2" customFormat="1" ht="37.8" customHeight="1">
      <c r="A121" s="29"/>
      <c r="B121" s="30"/>
      <c r="C121" s="208" t="s">
        <v>78</v>
      </c>
      <c r="D121" s="208" t="s">
        <v>150</v>
      </c>
      <c r="E121" s="209" t="s">
        <v>345</v>
      </c>
      <c r="F121" s="210" t="s">
        <v>346</v>
      </c>
      <c r="G121" s="211" t="s">
        <v>218</v>
      </c>
      <c r="H121" s="212">
        <v>1</v>
      </c>
      <c r="I121" s="213">
        <v>18200</v>
      </c>
      <c r="J121" s="213">
        <f>ROUND(I121*H121,2)</f>
        <v>18200</v>
      </c>
      <c r="K121" s="214"/>
      <c r="L121" s="35"/>
      <c r="M121" s="215" t="s">
        <v>1</v>
      </c>
      <c r="N121" s="216" t="s">
        <v>35</v>
      </c>
      <c r="O121" s="217">
        <v>0</v>
      </c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19" t="s">
        <v>279</v>
      </c>
      <c r="AT121" s="219" t="s">
        <v>150</v>
      </c>
      <c r="AU121" s="219" t="s">
        <v>80</v>
      </c>
      <c r="AY121" s="14" t="s">
        <v>147</v>
      </c>
      <c r="BE121" s="220">
        <f>IF(N121="základní",J121,0)</f>
        <v>18200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4" t="s">
        <v>78</v>
      </c>
      <c r="BK121" s="220">
        <f>ROUND(I121*H121,2)</f>
        <v>18200</v>
      </c>
      <c r="BL121" s="14" t="s">
        <v>279</v>
      </c>
      <c r="BM121" s="219" t="s">
        <v>80</v>
      </c>
    </row>
    <row r="122" s="2" customFormat="1" ht="24.15" customHeight="1">
      <c r="A122" s="29"/>
      <c r="B122" s="30"/>
      <c r="C122" s="208" t="s">
        <v>80</v>
      </c>
      <c r="D122" s="208" t="s">
        <v>150</v>
      </c>
      <c r="E122" s="209" t="s">
        <v>347</v>
      </c>
      <c r="F122" s="210" t="s">
        <v>348</v>
      </c>
      <c r="G122" s="211" t="s">
        <v>218</v>
      </c>
      <c r="H122" s="212">
        <v>7</v>
      </c>
      <c r="I122" s="213">
        <v>6700</v>
      </c>
      <c r="J122" s="213">
        <f>ROUND(I122*H122,2)</f>
        <v>46900</v>
      </c>
      <c r="K122" s="214"/>
      <c r="L122" s="35"/>
      <c r="M122" s="235" t="s">
        <v>1</v>
      </c>
      <c r="N122" s="236" t="s">
        <v>35</v>
      </c>
      <c r="O122" s="233">
        <v>0</v>
      </c>
      <c r="P122" s="233">
        <f>O122*H122</f>
        <v>0</v>
      </c>
      <c r="Q122" s="233">
        <v>0</v>
      </c>
      <c r="R122" s="233">
        <f>Q122*H122</f>
        <v>0</v>
      </c>
      <c r="S122" s="233">
        <v>0</v>
      </c>
      <c r="T122" s="234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219" t="s">
        <v>279</v>
      </c>
      <c r="AT122" s="219" t="s">
        <v>150</v>
      </c>
      <c r="AU122" s="219" t="s">
        <v>80</v>
      </c>
      <c r="AY122" s="14" t="s">
        <v>147</v>
      </c>
      <c r="BE122" s="220">
        <f>IF(N122="základní",J122,0)</f>
        <v>46900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4" t="s">
        <v>78</v>
      </c>
      <c r="BK122" s="220">
        <f>ROUND(I122*H122,2)</f>
        <v>46900</v>
      </c>
      <c r="BL122" s="14" t="s">
        <v>279</v>
      </c>
      <c r="BM122" s="219" t="s">
        <v>154</v>
      </c>
    </row>
    <row r="123" s="2" customFormat="1" ht="6.96" customHeight="1">
      <c r="A123" s="29"/>
      <c r="B123" s="56"/>
      <c r="C123" s="57"/>
      <c r="D123" s="57"/>
      <c r="E123" s="57"/>
      <c r="F123" s="57"/>
      <c r="G123" s="57"/>
      <c r="H123" s="57"/>
      <c r="I123" s="57"/>
      <c r="J123" s="57"/>
      <c r="K123" s="57"/>
      <c r="L123" s="35"/>
      <c r="M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</sheetData>
  <sheetProtection sheet="1" autoFilter="0" formatColumns="0" formatRows="0" objects="1" scenarios="1" spinCount="100000" saltValue="sl4j2S6s9dn1/D0EjgzGCQaM5nEoIsY7Kvoi1zyqt9eS0E7NEUKvMDX3tHqNhfjJ53rpTs0jtSG3HznD8AUV0Q==" hashValue="Olojck5YxfukGkUwTtkIW3c1v/1V/NoKpJaAGty3+Tvl/9nGSvTf0AsamwZhHNDqDI2/wrIZR0TFVu/umQW/JQ==" algorithmName="SHA-512" password="CC35"/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116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80</v>
      </c>
    </row>
    <row r="4" s="1" customFormat="1" ht="24.96" customHeight="1">
      <c r="B4" s="17"/>
      <c r="D4" s="128" t="s">
        <v>120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16.5" customHeight="1">
      <c r="B7" s="17"/>
      <c r="E7" s="131" t="str">
        <f>'Rekapitulace stavby'!K6</f>
        <v>Zřízení pracoviště DŽIN na OŘ Brno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121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349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27. 6. 2022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tr">
        <f>IF('Rekapitulace stavby'!AN10="","",'Rekapitulace stavby'!AN10)</f>
        <v/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tr">
        <f>IF('Rekapitulace stavby'!E11="","",'Rekapitulace stavby'!E11)</f>
        <v xml:space="preserve"> </v>
      </c>
      <c r="F15" s="29"/>
      <c r="G15" s="29"/>
      <c r="H15" s="29"/>
      <c r="I15" s="130" t="s">
        <v>24</v>
      </c>
      <c r="J15" s="133" t="str">
        <f>IF('Rekapitulace stavby'!AN11="","",'Rekapitulace stavby'!AN11)</f>
        <v/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25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24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26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24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28</v>
      </c>
      <c r="E23" s="29"/>
      <c r="F23" s="29"/>
      <c r="G23" s="29"/>
      <c r="H23" s="29"/>
      <c r="I23" s="130" t="s">
        <v>23</v>
      </c>
      <c r="J23" s="133" t="str">
        <f>IF('Rekapitulace stavby'!AN19="","",'Rekapitulace stavby'!AN19)</f>
        <v/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tr">
        <f>IF('Rekapitulace stavby'!E20="","",'Rekapitulace stavby'!E20)</f>
        <v xml:space="preserve"> </v>
      </c>
      <c r="F24" s="29"/>
      <c r="G24" s="29"/>
      <c r="H24" s="29"/>
      <c r="I24" s="130" t="s">
        <v>24</v>
      </c>
      <c r="J24" s="133" t="str">
        <f>IF('Rekapitulace stavby'!AN20="","",'Rekapitulace stavby'!AN20)</f>
        <v/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29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30</v>
      </c>
      <c r="E30" s="29"/>
      <c r="F30" s="29"/>
      <c r="G30" s="29"/>
      <c r="H30" s="29"/>
      <c r="I30" s="29"/>
      <c r="J30" s="141">
        <f>ROUND(J121, 2)</f>
        <v>317950.46000000002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32</v>
      </c>
      <c r="G32" s="29"/>
      <c r="H32" s="29"/>
      <c r="I32" s="142" t="s">
        <v>31</v>
      </c>
      <c r="J32" s="142" t="s">
        <v>33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34</v>
      </c>
      <c r="E33" s="130" t="s">
        <v>35</v>
      </c>
      <c r="F33" s="144">
        <f>ROUND((SUM(BE121:BE163)),  2)</f>
        <v>317950.46000000002</v>
      </c>
      <c r="G33" s="29"/>
      <c r="H33" s="29"/>
      <c r="I33" s="145">
        <v>0.20999999999999999</v>
      </c>
      <c r="J33" s="144">
        <f>ROUND(((SUM(BE121:BE163))*I33),  2)</f>
        <v>66769.600000000006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36</v>
      </c>
      <c r="F34" s="144">
        <f>ROUND((SUM(BF121:BF163)),  2)</f>
        <v>0</v>
      </c>
      <c r="G34" s="29"/>
      <c r="H34" s="29"/>
      <c r="I34" s="145">
        <v>0.14999999999999999</v>
      </c>
      <c r="J34" s="144">
        <f>ROUND(((SUM(BF121:BF163))*I34),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37</v>
      </c>
      <c r="F35" s="144">
        <f>ROUND((SUM(BG121:BG163)),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38</v>
      </c>
      <c r="F36" s="144">
        <f>ROUND((SUM(BH121:BH163)),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39</v>
      </c>
      <c r="F37" s="144">
        <f>ROUND((SUM(BI121:BI163)),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40</v>
      </c>
      <c r="E39" s="148"/>
      <c r="F39" s="148"/>
      <c r="G39" s="149" t="s">
        <v>41</v>
      </c>
      <c r="H39" s="150" t="s">
        <v>42</v>
      </c>
      <c r="I39" s="148"/>
      <c r="J39" s="151">
        <f>SUM(J30:J37)</f>
        <v>384720.06000000006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43</v>
      </c>
      <c r="E50" s="154"/>
      <c r="F50" s="154"/>
      <c r="G50" s="153" t="s">
        <v>44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45</v>
      </c>
      <c r="E61" s="156"/>
      <c r="F61" s="157" t="s">
        <v>46</v>
      </c>
      <c r="G61" s="155" t="s">
        <v>45</v>
      </c>
      <c r="H61" s="156"/>
      <c r="I61" s="156"/>
      <c r="J61" s="158" t="s">
        <v>46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47</v>
      </c>
      <c r="E65" s="159"/>
      <c r="F65" s="159"/>
      <c r="G65" s="153" t="s">
        <v>48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45</v>
      </c>
      <c r="E76" s="156"/>
      <c r="F76" s="157" t="s">
        <v>46</v>
      </c>
      <c r="G76" s="155" t="s">
        <v>45</v>
      </c>
      <c r="H76" s="156"/>
      <c r="I76" s="156"/>
      <c r="J76" s="158" t="s">
        <v>46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123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16.5" customHeight="1">
      <c r="A85" s="29"/>
      <c r="B85" s="30"/>
      <c r="C85" s="31"/>
      <c r="D85" s="31"/>
      <c r="E85" s="164" t="str">
        <f>E7</f>
        <v>Zřízení pracoviště DŽIN na OŘ Brno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121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PS02 - Elektroinstalace v...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27. 6. 2022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 xml:space="preserve"> </v>
      </c>
      <c r="G91" s="31"/>
      <c r="H91" s="31"/>
      <c r="I91" s="26" t="s">
        <v>26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28</v>
      </c>
      <c r="J92" s="27" t="str">
        <f>E24</f>
        <v xml:space="preserve"> 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124</v>
      </c>
      <c r="D94" s="166"/>
      <c r="E94" s="166"/>
      <c r="F94" s="166"/>
      <c r="G94" s="166"/>
      <c r="H94" s="166"/>
      <c r="I94" s="166"/>
      <c r="J94" s="167" t="s">
        <v>125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126</v>
      </c>
      <c r="D96" s="31"/>
      <c r="E96" s="31"/>
      <c r="F96" s="31"/>
      <c r="G96" s="31"/>
      <c r="H96" s="31"/>
      <c r="I96" s="31"/>
      <c r="J96" s="100">
        <f>J121</f>
        <v>317950.45999999996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127</v>
      </c>
    </row>
    <row r="97" s="9" customFormat="1" ht="24.96" customHeight="1">
      <c r="A97" s="9"/>
      <c r="B97" s="169"/>
      <c r="C97" s="170"/>
      <c r="D97" s="171" t="s">
        <v>207</v>
      </c>
      <c r="E97" s="172"/>
      <c r="F97" s="172"/>
      <c r="G97" s="172"/>
      <c r="H97" s="172"/>
      <c r="I97" s="172"/>
      <c r="J97" s="173">
        <f>J143</f>
        <v>60971.400000000001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5"/>
      <c r="C98" s="176"/>
      <c r="D98" s="177" t="s">
        <v>316</v>
      </c>
      <c r="E98" s="178"/>
      <c r="F98" s="178"/>
      <c r="G98" s="178"/>
      <c r="H98" s="178"/>
      <c r="I98" s="178"/>
      <c r="J98" s="179">
        <f>J144</f>
        <v>56697</v>
      </c>
      <c r="K98" s="176"/>
      <c r="L98" s="18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5"/>
      <c r="C99" s="176"/>
      <c r="D99" s="177" t="s">
        <v>296</v>
      </c>
      <c r="E99" s="178"/>
      <c r="F99" s="178"/>
      <c r="G99" s="178"/>
      <c r="H99" s="178"/>
      <c r="I99" s="178"/>
      <c r="J99" s="179">
        <f>J156</f>
        <v>4274.3999999999996</v>
      </c>
      <c r="K99" s="176"/>
      <c r="L99" s="18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69"/>
      <c r="C100" s="170"/>
      <c r="D100" s="171" t="s">
        <v>130</v>
      </c>
      <c r="E100" s="172"/>
      <c r="F100" s="172"/>
      <c r="G100" s="172"/>
      <c r="H100" s="172"/>
      <c r="I100" s="172"/>
      <c r="J100" s="173">
        <f>J159</f>
        <v>44736</v>
      </c>
      <c r="K100" s="170"/>
      <c r="L100" s="17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69"/>
      <c r="C101" s="170"/>
      <c r="D101" s="171" t="s">
        <v>131</v>
      </c>
      <c r="E101" s="172"/>
      <c r="F101" s="172"/>
      <c r="G101" s="172"/>
      <c r="H101" s="172"/>
      <c r="I101" s="172"/>
      <c r="J101" s="173">
        <f>J161</f>
        <v>12980</v>
      </c>
      <c r="K101" s="170"/>
      <c r="L101" s="17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29"/>
      <c r="B102" s="30"/>
      <c r="C102" s="31"/>
      <c r="D102" s="31"/>
      <c r="E102" s="31"/>
      <c r="F102" s="31"/>
      <c r="G102" s="31"/>
      <c r="H102" s="31"/>
      <c r="I102" s="31"/>
      <c r="J102" s="31"/>
      <c r="K102" s="31"/>
      <c r="L102" s="53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="2" customFormat="1" ht="6.96" customHeight="1">
      <c r="A103" s="29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3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7" s="2" customFormat="1" ht="6.96" customHeight="1">
      <c r="A107" s="29"/>
      <c r="B107" s="58"/>
      <c r="C107" s="59"/>
      <c r="D107" s="59"/>
      <c r="E107" s="59"/>
      <c r="F107" s="59"/>
      <c r="G107" s="59"/>
      <c r="H107" s="59"/>
      <c r="I107" s="59"/>
      <c r="J107" s="59"/>
      <c r="K107" s="59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24.96" customHeight="1">
      <c r="A108" s="29"/>
      <c r="B108" s="30"/>
      <c r="C108" s="20" t="s">
        <v>132</v>
      </c>
      <c r="D108" s="31"/>
      <c r="E108" s="31"/>
      <c r="F108" s="31"/>
      <c r="G108" s="31"/>
      <c r="H108" s="31"/>
      <c r="I108" s="31"/>
      <c r="J108" s="31"/>
      <c r="K108" s="31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6.96" customHeight="1">
      <c r="A109" s="29"/>
      <c r="B109" s="30"/>
      <c r="C109" s="31"/>
      <c r="D109" s="31"/>
      <c r="E109" s="31"/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2" customHeight="1">
      <c r="A110" s="29"/>
      <c r="B110" s="30"/>
      <c r="C110" s="26" t="s">
        <v>14</v>
      </c>
      <c r="D110" s="31"/>
      <c r="E110" s="31"/>
      <c r="F110" s="31"/>
      <c r="G110" s="31"/>
      <c r="H110" s="31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6.5" customHeight="1">
      <c r="A111" s="29"/>
      <c r="B111" s="30"/>
      <c r="C111" s="31"/>
      <c r="D111" s="31"/>
      <c r="E111" s="164" t="str">
        <f>E7</f>
        <v>Zřízení pracoviště DŽIN na OŘ Brno</v>
      </c>
      <c r="F111" s="26"/>
      <c r="G111" s="26"/>
      <c r="H111" s="26"/>
      <c r="I111" s="31"/>
      <c r="J111" s="31"/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2" customHeight="1">
      <c r="A112" s="29"/>
      <c r="B112" s="30"/>
      <c r="C112" s="26" t="s">
        <v>121</v>
      </c>
      <c r="D112" s="31"/>
      <c r="E112" s="31"/>
      <c r="F112" s="31"/>
      <c r="G112" s="31"/>
      <c r="H112" s="31"/>
      <c r="I112" s="31"/>
      <c r="J112" s="31"/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16.5" customHeight="1">
      <c r="A113" s="29"/>
      <c r="B113" s="30"/>
      <c r="C113" s="31"/>
      <c r="D113" s="31"/>
      <c r="E113" s="66" t="str">
        <f>E9</f>
        <v>PS02 - Elektroinstalace v...</v>
      </c>
      <c r="F113" s="31"/>
      <c r="G113" s="31"/>
      <c r="H113" s="31"/>
      <c r="I113" s="31"/>
      <c r="J113" s="31"/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6.96" customHeight="1">
      <c r="A114" s="29"/>
      <c r="B114" s="30"/>
      <c r="C114" s="31"/>
      <c r="D114" s="31"/>
      <c r="E114" s="31"/>
      <c r="F114" s="31"/>
      <c r="G114" s="31"/>
      <c r="H114" s="31"/>
      <c r="I114" s="31"/>
      <c r="J114" s="31"/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2" customHeight="1">
      <c r="A115" s="29"/>
      <c r="B115" s="30"/>
      <c r="C115" s="26" t="s">
        <v>18</v>
      </c>
      <c r="D115" s="31"/>
      <c r="E115" s="31"/>
      <c r="F115" s="23" t="str">
        <f>F12</f>
        <v xml:space="preserve"> </v>
      </c>
      <c r="G115" s="31"/>
      <c r="H115" s="31"/>
      <c r="I115" s="26" t="s">
        <v>20</v>
      </c>
      <c r="J115" s="69" t="str">
        <f>IF(J12="","",J12)</f>
        <v>27. 6. 2022</v>
      </c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6.96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5.15" customHeight="1">
      <c r="A117" s="29"/>
      <c r="B117" s="30"/>
      <c r="C117" s="26" t="s">
        <v>22</v>
      </c>
      <c r="D117" s="31"/>
      <c r="E117" s="31"/>
      <c r="F117" s="23" t="str">
        <f>E15</f>
        <v xml:space="preserve"> </v>
      </c>
      <c r="G117" s="31"/>
      <c r="H117" s="31"/>
      <c r="I117" s="26" t="s">
        <v>26</v>
      </c>
      <c r="J117" s="27" t="str">
        <f>E21</f>
        <v xml:space="preserve"> </v>
      </c>
      <c r="K117" s="31"/>
      <c r="L117" s="53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5.15" customHeight="1">
      <c r="A118" s="29"/>
      <c r="B118" s="30"/>
      <c r="C118" s="26" t="s">
        <v>25</v>
      </c>
      <c r="D118" s="31"/>
      <c r="E118" s="31"/>
      <c r="F118" s="23" t="str">
        <f>IF(E18="","",E18)</f>
        <v xml:space="preserve"> </v>
      </c>
      <c r="G118" s="31"/>
      <c r="H118" s="31"/>
      <c r="I118" s="26" t="s">
        <v>28</v>
      </c>
      <c r="J118" s="27" t="str">
        <f>E24</f>
        <v xml:space="preserve"> </v>
      </c>
      <c r="K118" s="31"/>
      <c r="L118" s="53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10.32" customHeight="1">
      <c r="A119" s="29"/>
      <c r="B119" s="30"/>
      <c r="C119" s="31"/>
      <c r="D119" s="31"/>
      <c r="E119" s="31"/>
      <c r="F119" s="31"/>
      <c r="G119" s="31"/>
      <c r="H119" s="31"/>
      <c r="I119" s="31"/>
      <c r="J119" s="31"/>
      <c r="K119" s="31"/>
      <c r="L119" s="53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11" customFormat="1" ht="29.28" customHeight="1">
      <c r="A120" s="181"/>
      <c r="B120" s="182"/>
      <c r="C120" s="183" t="s">
        <v>133</v>
      </c>
      <c r="D120" s="184" t="s">
        <v>55</v>
      </c>
      <c r="E120" s="184" t="s">
        <v>51</v>
      </c>
      <c r="F120" s="184" t="s">
        <v>52</v>
      </c>
      <c r="G120" s="184" t="s">
        <v>134</v>
      </c>
      <c r="H120" s="184" t="s">
        <v>135</v>
      </c>
      <c r="I120" s="184" t="s">
        <v>136</v>
      </c>
      <c r="J120" s="185" t="s">
        <v>125</v>
      </c>
      <c r="K120" s="186" t="s">
        <v>137</v>
      </c>
      <c r="L120" s="187"/>
      <c r="M120" s="90" t="s">
        <v>1</v>
      </c>
      <c r="N120" s="91" t="s">
        <v>34</v>
      </c>
      <c r="O120" s="91" t="s">
        <v>138</v>
      </c>
      <c r="P120" s="91" t="s">
        <v>139</v>
      </c>
      <c r="Q120" s="91" t="s">
        <v>140</v>
      </c>
      <c r="R120" s="91" t="s">
        <v>141</v>
      </c>
      <c r="S120" s="91" t="s">
        <v>142</v>
      </c>
      <c r="T120" s="92" t="s">
        <v>143</v>
      </c>
      <c r="U120" s="181"/>
      <c r="V120" s="181"/>
      <c r="W120" s="181"/>
      <c r="X120" s="181"/>
      <c r="Y120" s="181"/>
      <c r="Z120" s="181"/>
      <c r="AA120" s="181"/>
      <c r="AB120" s="181"/>
      <c r="AC120" s="181"/>
      <c r="AD120" s="181"/>
      <c r="AE120" s="181"/>
    </row>
    <row r="121" s="2" customFormat="1" ht="22.8" customHeight="1">
      <c r="A121" s="29"/>
      <c r="B121" s="30"/>
      <c r="C121" s="97" t="s">
        <v>144</v>
      </c>
      <c r="D121" s="31"/>
      <c r="E121" s="31"/>
      <c r="F121" s="31"/>
      <c r="G121" s="31"/>
      <c r="H121" s="31"/>
      <c r="I121" s="31"/>
      <c r="J121" s="188">
        <f>BK121</f>
        <v>317950.45999999996</v>
      </c>
      <c r="K121" s="31"/>
      <c r="L121" s="35"/>
      <c r="M121" s="93"/>
      <c r="N121" s="189"/>
      <c r="O121" s="94"/>
      <c r="P121" s="190">
        <f>P122+SUM(P123:P143)+P159+P161</f>
        <v>0</v>
      </c>
      <c r="Q121" s="94"/>
      <c r="R121" s="190">
        <f>R122+SUM(R123:R143)+R159+R161</f>
        <v>0</v>
      </c>
      <c r="S121" s="94"/>
      <c r="T121" s="191">
        <f>T122+SUM(T123:T143)+T159+T161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4" t="s">
        <v>69</v>
      </c>
      <c r="AU121" s="14" t="s">
        <v>127</v>
      </c>
      <c r="BK121" s="192">
        <f>BK122+SUM(BK123:BK143)+BK159+BK161</f>
        <v>317950.45999999996</v>
      </c>
    </row>
    <row r="122" s="2" customFormat="1" ht="16.5" customHeight="1">
      <c r="A122" s="29"/>
      <c r="B122" s="30"/>
      <c r="C122" s="221" t="s">
        <v>78</v>
      </c>
      <c r="D122" s="221" t="s">
        <v>182</v>
      </c>
      <c r="E122" s="222" t="s">
        <v>350</v>
      </c>
      <c r="F122" s="223" t="s">
        <v>351</v>
      </c>
      <c r="G122" s="224" t="s">
        <v>218</v>
      </c>
      <c r="H122" s="225">
        <v>24</v>
      </c>
      <c r="I122" s="226">
        <v>4950</v>
      </c>
      <c r="J122" s="226">
        <f>ROUND(I122*H122,2)</f>
        <v>118800</v>
      </c>
      <c r="K122" s="227"/>
      <c r="L122" s="228"/>
      <c r="M122" s="229" t="s">
        <v>1</v>
      </c>
      <c r="N122" s="230" t="s">
        <v>35</v>
      </c>
      <c r="O122" s="217">
        <v>0</v>
      </c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219" t="s">
        <v>160</v>
      </c>
      <c r="AT122" s="219" t="s">
        <v>182</v>
      </c>
      <c r="AU122" s="219" t="s">
        <v>70</v>
      </c>
      <c r="AY122" s="14" t="s">
        <v>147</v>
      </c>
      <c r="BE122" s="220">
        <f>IF(N122="základní",J122,0)</f>
        <v>118800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4" t="s">
        <v>78</v>
      </c>
      <c r="BK122" s="220">
        <f>ROUND(I122*H122,2)</f>
        <v>118800</v>
      </c>
      <c r="BL122" s="14" t="s">
        <v>160</v>
      </c>
      <c r="BM122" s="219" t="s">
        <v>80</v>
      </c>
    </row>
    <row r="123" s="2" customFormat="1" ht="24.15" customHeight="1">
      <c r="A123" s="29"/>
      <c r="B123" s="30"/>
      <c r="C123" s="221" t="s">
        <v>80</v>
      </c>
      <c r="D123" s="221" t="s">
        <v>182</v>
      </c>
      <c r="E123" s="222" t="s">
        <v>352</v>
      </c>
      <c r="F123" s="223" t="s">
        <v>353</v>
      </c>
      <c r="G123" s="224" t="s">
        <v>213</v>
      </c>
      <c r="H123" s="225">
        <v>342</v>
      </c>
      <c r="I123" s="226">
        <v>17.399999999999999</v>
      </c>
      <c r="J123" s="226">
        <f>ROUND(I123*H123,2)</f>
        <v>5950.8000000000002</v>
      </c>
      <c r="K123" s="227"/>
      <c r="L123" s="228"/>
      <c r="M123" s="229" t="s">
        <v>1</v>
      </c>
      <c r="N123" s="230" t="s">
        <v>35</v>
      </c>
      <c r="O123" s="217">
        <v>0</v>
      </c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219" t="s">
        <v>160</v>
      </c>
      <c r="AT123" s="219" t="s">
        <v>182</v>
      </c>
      <c r="AU123" s="219" t="s">
        <v>70</v>
      </c>
      <c r="AY123" s="14" t="s">
        <v>147</v>
      </c>
      <c r="BE123" s="220">
        <f>IF(N123="základní",J123,0)</f>
        <v>5950.8000000000002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14" t="s">
        <v>78</v>
      </c>
      <c r="BK123" s="220">
        <f>ROUND(I123*H123,2)</f>
        <v>5950.8000000000002</v>
      </c>
      <c r="BL123" s="14" t="s">
        <v>160</v>
      </c>
      <c r="BM123" s="219" t="s">
        <v>154</v>
      </c>
    </row>
    <row r="124" s="2" customFormat="1" ht="24.15" customHeight="1">
      <c r="A124" s="29"/>
      <c r="B124" s="30"/>
      <c r="C124" s="221" t="s">
        <v>161</v>
      </c>
      <c r="D124" s="221" t="s">
        <v>182</v>
      </c>
      <c r="E124" s="222" t="s">
        <v>354</v>
      </c>
      <c r="F124" s="223" t="s">
        <v>355</v>
      </c>
      <c r="G124" s="224" t="s">
        <v>218</v>
      </c>
      <c r="H124" s="225">
        <v>28</v>
      </c>
      <c r="I124" s="226">
        <v>426</v>
      </c>
      <c r="J124" s="226">
        <f>ROUND(I124*H124,2)</f>
        <v>11928</v>
      </c>
      <c r="K124" s="227"/>
      <c r="L124" s="228"/>
      <c r="M124" s="229" t="s">
        <v>1</v>
      </c>
      <c r="N124" s="230" t="s">
        <v>35</v>
      </c>
      <c r="O124" s="217">
        <v>0</v>
      </c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19" t="s">
        <v>160</v>
      </c>
      <c r="AT124" s="219" t="s">
        <v>182</v>
      </c>
      <c r="AU124" s="219" t="s">
        <v>70</v>
      </c>
      <c r="AY124" s="14" t="s">
        <v>147</v>
      </c>
      <c r="BE124" s="220">
        <f>IF(N124="základní",J124,0)</f>
        <v>11928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4" t="s">
        <v>78</v>
      </c>
      <c r="BK124" s="220">
        <f>ROUND(I124*H124,2)</f>
        <v>11928</v>
      </c>
      <c r="BL124" s="14" t="s">
        <v>160</v>
      </c>
      <c r="BM124" s="219" t="s">
        <v>164</v>
      </c>
    </row>
    <row r="125" s="2" customFormat="1" ht="24.15" customHeight="1">
      <c r="A125" s="29"/>
      <c r="B125" s="30"/>
      <c r="C125" s="221" t="s">
        <v>154</v>
      </c>
      <c r="D125" s="221" t="s">
        <v>182</v>
      </c>
      <c r="E125" s="222" t="s">
        <v>356</v>
      </c>
      <c r="F125" s="223" t="s">
        <v>357</v>
      </c>
      <c r="G125" s="224" t="s">
        <v>213</v>
      </c>
      <c r="H125" s="225">
        <v>10</v>
      </c>
      <c r="I125" s="226">
        <v>17</v>
      </c>
      <c r="J125" s="226">
        <f>ROUND(I125*H125,2)</f>
        <v>170</v>
      </c>
      <c r="K125" s="227"/>
      <c r="L125" s="228"/>
      <c r="M125" s="229" t="s">
        <v>1</v>
      </c>
      <c r="N125" s="230" t="s">
        <v>35</v>
      </c>
      <c r="O125" s="217">
        <v>0</v>
      </c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19" t="s">
        <v>160</v>
      </c>
      <c r="AT125" s="219" t="s">
        <v>182</v>
      </c>
      <c r="AU125" s="219" t="s">
        <v>70</v>
      </c>
      <c r="AY125" s="14" t="s">
        <v>147</v>
      </c>
      <c r="BE125" s="220">
        <f>IF(N125="základní",J125,0)</f>
        <v>170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4" t="s">
        <v>78</v>
      </c>
      <c r="BK125" s="220">
        <f>ROUND(I125*H125,2)</f>
        <v>170</v>
      </c>
      <c r="BL125" s="14" t="s">
        <v>160</v>
      </c>
      <c r="BM125" s="219" t="s">
        <v>170</v>
      </c>
    </row>
    <row r="126" s="2" customFormat="1" ht="37.8" customHeight="1">
      <c r="A126" s="29"/>
      <c r="B126" s="30"/>
      <c r="C126" s="221" t="s">
        <v>171</v>
      </c>
      <c r="D126" s="221" t="s">
        <v>182</v>
      </c>
      <c r="E126" s="222" t="s">
        <v>358</v>
      </c>
      <c r="F126" s="223" t="s">
        <v>359</v>
      </c>
      <c r="G126" s="224" t="s">
        <v>218</v>
      </c>
      <c r="H126" s="225">
        <v>2</v>
      </c>
      <c r="I126" s="226">
        <v>124</v>
      </c>
      <c r="J126" s="226">
        <f>ROUND(I126*H126,2)</f>
        <v>248</v>
      </c>
      <c r="K126" s="227"/>
      <c r="L126" s="228"/>
      <c r="M126" s="229" t="s">
        <v>1</v>
      </c>
      <c r="N126" s="230" t="s">
        <v>35</v>
      </c>
      <c r="O126" s="217">
        <v>0</v>
      </c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19" t="s">
        <v>160</v>
      </c>
      <c r="AT126" s="219" t="s">
        <v>182</v>
      </c>
      <c r="AU126" s="219" t="s">
        <v>70</v>
      </c>
      <c r="AY126" s="14" t="s">
        <v>147</v>
      </c>
      <c r="BE126" s="220">
        <f>IF(N126="základní",J126,0)</f>
        <v>248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4" t="s">
        <v>78</v>
      </c>
      <c r="BK126" s="220">
        <f>ROUND(I126*H126,2)</f>
        <v>248</v>
      </c>
      <c r="BL126" s="14" t="s">
        <v>160</v>
      </c>
      <c r="BM126" s="219" t="s">
        <v>174</v>
      </c>
    </row>
    <row r="127" s="2" customFormat="1" ht="37.8" customHeight="1">
      <c r="A127" s="29"/>
      <c r="B127" s="30"/>
      <c r="C127" s="221" t="s">
        <v>164</v>
      </c>
      <c r="D127" s="221" t="s">
        <v>182</v>
      </c>
      <c r="E127" s="222" t="s">
        <v>360</v>
      </c>
      <c r="F127" s="223" t="s">
        <v>361</v>
      </c>
      <c r="G127" s="224" t="s">
        <v>218</v>
      </c>
      <c r="H127" s="225">
        <v>1</v>
      </c>
      <c r="I127" s="226">
        <v>233</v>
      </c>
      <c r="J127" s="226">
        <f>ROUND(I127*H127,2)</f>
        <v>233</v>
      </c>
      <c r="K127" s="227"/>
      <c r="L127" s="228"/>
      <c r="M127" s="229" t="s">
        <v>1</v>
      </c>
      <c r="N127" s="230" t="s">
        <v>35</v>
      </c>
      <c r="O127" s="217">
        <v>0</v>
      </c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19" t="s">
        <v>160</v>
      </c>
      <c r="AT127" s="219" t="s">
        <v>182</v>
      </c>
      <c r="AU127" s="219" t="s">
        <v>70</v>
      </c>
      <c r="AY127" s="14" t="s">
        <v>147</v>
      </c>
      <c r="BE127" s="220">
        <f>IF(N127="základní",J127,0)</f>
        <v>233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4" t="s">
        <v>78</v>
      </c>
      <c r="BK127" s="220">
        <f>ROUND(I127*H127,2)</f>
        <v>233</v>
      </c>
      <c r="BL127" s="14" t="s">
        <v>160</v>
      </c>
      <c r="BM127" s="219" t="s">
        <v>177</v>
      </c>
    </row>
    <row r="128" s="2" customFormat="1" ht="49.05" customHeight="1">
      <c r="A128" s="29"/>
      <c r="B128" s="30"/>
      <c r="C128" s="221" t="s">
        <v>178</v>
      </c>
      <c r="D128" s="221" t="s">
        <v>182</v>
      </c>
      <c r="E128" s="222" t="s">
        <v>362</v>
      </c>
      <c r="F128" s="223" t="s">
        <v>363</v>
      </c>
      <c r="G128" s="224" t="s">
        <v>213</v>
      </c>
      <c r="H128" s="225">
        <v>300</v>
      </c>
      <c r="I128" s="226">
        <v>12.300000000000001</v>
      </c>
      <c r="J128" s="226">
        <f>ROUND(I128*H128,2)</f>
        <v>3690</v>
      </c>
      <c r="K128" s="227"/>
      <c r="L128" s="228"/>
      <c r="M128" s="229" t="s">
        <v>1</v>
      </c>
      <c r="N128" s="230" t="s">
        <v>35</v>
      </c>
      <c r="O128" s="217">
        <v>0</v>
      </c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19" t="s">
        <v>160</v>
      </c>
      <c r="AT128" s="219" t="s">
        <v>182</v>
      </c>
      <c r="AU128" s="219" t="s">
        <v>70</v>
      </c>
      <c r="AY128" s="14" t="s">
        <v>147</v>
      </c>
      <c r="BE128" s="220">
        <f>IF(N128="základní",J128,0)</f>
        <v>3690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4" t="s">
        <v>78</v>
      </c>
      <c r="BK128" s="220">
        <f>ROUND(I128*H128,2)</f>
        <v>3690</v>
      </c>
      <c r="BL128" s="14" t="s">
        <v>160</v>
      </c>
      <c r="BM128" s="219" t="s">
        <v>181</v>
      </c>
    </row>
    <row r="129" s="2" customFormat="1" ht="24.15" customHeight="1">
      <c r="A129" s="29"/>
      <c r="B129" s="30"/>
      <c r="C129" s="221" t="s">
        <v>170</v>
      </c>
      <c r="D129" s="221" t="s">
        <v>182</v>
      </c>
      <c r="E129" s="222" t="s">
        <v>364</v>
      </c>
      <c r="F129" s="223" t="s">
        <v>365</v>
      </c>
      <c r="G129" s="224" t="s">
        <v>218</v>
      </c>
      <c r="H129" s="225">
        <v>1</v>
      </c>
      <c r="I129" s="226">
        <v>1330</v>
      </c>
      <c r="J129" s="226">
        <f>ROUND(I129*H129,2)</f>
        <v>1330</v>
      </c>
      <c r="K129" s="227"/>
      <c r="L129" s="228"/>
      <c r="M129" s="229" t="s">
        <v>1</v>
      </c>
      <c r="N129" s="230" t="s">
        <v>35</v>
      </c>
      <c r="O129" s="217">
        <v>0</v>
      </c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19" t="s">
        <v>160</v>
      </c>
      <c r="AT129" s="219" t="s">
        <v>182</v>
      </c>
      <c r="AU129" s="219" t="s">
        <v>70</v>
      </c>
      <c r="AY129" s="14" t="s">
        <v>147</v>
      </c>
      <c r="BE129" s="220">
        <f>IF(N129="základní",J129,0)</f>
        <v>1330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4" t="s">
        <v>78</v>
      </c>
      <c r="BK129" s="220">
        <f>ROUND(I129*H129,2)</f>
        <v>1330</v>
      </c>
      <c r="BL129" s="14" t="s">
        <v>160</v>
      </c>
      <c r="BM129" s="219" t="s">
        <v>186</v>
      </c>
    </row>
    <row r="130" s="2" customFormat="1" ht="24.15" customHeight="1">
      <c r="A130" s="29"/>
      <c r="B130" s="30"/>
      <c r="C130" s="221" t="s">
        <v>148</v>
      </c>
      <c r="D130" s="221" t="s">
        <v>182</v>
      </c>
      <c r="E130" s="222" t="s">
        <v>366</v>
      </c>
      <c r="F130" s="223" t="s">
        <v>367</v>
      </c>
      <c r="G130" s="224" t="s">
        <v>218</v>
      </c>
      <c r="H130" s="225">
        <v>10</v>
      </c>
      <c r="I130" s="226">
        <v>173</v>
      </c>
      <c r="J130" s="226">
        <f>ROUND(I130*H130,2)</f>
        <v>1730</v>
      </c>
      <c r="K130" s="227"/>
      <c r="L130" s="228"/>
      <c r="M130" s="229" t="s">
        <v>1</v>
      </c>
      <c r="N130" s="230" t="s">
        <v>35</v>
      </c>
      <c r="O130" s="217">
        <v>0</v>
      </c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19" t="s">
        <v>160</v>
      </c>
      <c r="AT130" s="219" t="s">
        <v>182</v>
      </c>
      <c r="AU130" s="219" t="s">
        <v>70</v>
      </c>
      <c r="AY130" s="14" t="s">
        <v>147</v>
      </c>
      <c r="BE130" s="220">
        <f>IF(N130="základní",J130,0)</f>
        <v>1730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4" t="s">
        <v>78</v>
      </c>
      <c r="BK130" s="220">
        <f>ROUND(I130*H130,2)</f>
        <v>1730</v>
      </c>
      <c r="BL130" s="14" t="s">
        <v>160</v>
      </c>
      <c r="BM130" s="219" t="s">
        <v>189</v>
      </c>
    </row>
    <row r="131" s="2" customFormat="1" ht="24.15" customHeight="1">
      <c r="A131" s="29"/>
      <c r="B131" s="30"/>
      <c r="C131" s="221" t="s">
        <v>174</v>
      </c>
      <c r="D131" s="221" t="s">
        <v>182</v>
      </c>
      <c r="E131" s="222" t="s">
        <v>368</v>
      </c>
      <c r="F131" s="223" t="s">
        <v>369</v>
      </c>
      <c r="G131" s="224" t="s">
        <v>218</v>
      </c>
      <c r="H131" s="225">
        <v>12</v>
      </c>
      <c r="I131" s="226">
        <v>173</v>
      </c>
      <c r="J131" s="226">
        <f>ROUND(I131*H131,2)</f>
        <v>2076</v>
      </c>
      <c r="K131" s="227"/>
      <c r="L131" s="228"/>
      <c r="M131" s="229" t="s">
        <v>1</v>
      </c>
      <c r="N131" s="230" t="s">
        <v>35</v>
      </c>
      <c r="O131" s="217">
        <v>0</v>
      </c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19" t="s">
        <v>160</v>
      </c>
      <c r="AT131" s="219" t="s">
        <v>182</v>
      </c>
      <c r="AU131" s="219" t="s">
        <v>70</v>
      </c>
      <c r="AY131" s="14" t="s">
        <v>147</v>
      </c>
      <c r="BE131" s="220">
        <f>IF(N131="základní",J131,0)</f>
        <v>2076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4" t="s">
        <v>78</v>
      </c>
      <c r="BK131" s="220">
        <f>ROUND(I131*H131,2)</f>
        <v>2076</v>
      </c>
      <c r="BL131" s="14" t="s">
        <v>160</v>
      </c>
      <c r="BM131" s="219" t="s">
        <v>192</v>
      </c>
    </row>
    <row r="132" s="2" customFormat="1" ht="24.15" customHeight="1">
      <c r="A132" s="29"/>
      <c r="B132" s="30"/>
      <c r="C132" s="221" t="s">
        <v>193</v>
      </c>
      <c r="D132" s="221" t="s">
        <v>182</v>
      </c>
      <c r="E132" s="222" t="s">
        <v>370</v>
      </c>
      <c r="F132" s="223" t="s">
        <v>371</v>
      </c>
      <c r="G132" s="224" t="s">
        <v>218</v>
      </c>
      <c r="H132" s="225">
        <v>3</v>
      </c>
      <c r="I132" s="226">
        <v>617</v>
      </c>
      <c r="J132" s="226">
        <f>ROUND(I132*H132,2)</f>
        <v>1851</v>
      </c>
      <c r="K132" s="227"/>
      <c r="L132" s="228"/>
      <c r="M132" s="229" t="s">
        <v>1</v>
      </c>
      <c r="N132" s="230" t="s">
        <v>35</v>
      </c>
      <c r="O132" s="217">
        <v>0</v>
      </c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19" t="s">
        <v>160</v>
      </c>
      <c r="AT132" s="219" t="s">
        <v>182</v>
      </c>
      <c r="AU132" s="219" t="s">
        <v>70</v>
      </c>
      <c r="AY132" s="14" t="s">
        <v>147</v>
      </c>
      <c r="BE132" s="220">
        <f>IF(N132="základní",J132,0)</f>
        <v>1851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4" t="s">
        <v>78</v>
      </c>
      <c r="BK132" s="220">
        <f>ROUND(I132*H132,2)</f>
        <v>1851</v>
      </c>
      <c r="BL132" s="14" t="s">
        <v>160</v>
      </c>
      <c r="BM132" s="219" t="s">
        <v>196</v>
      </c>
    </row>
    <row r="133" s="2" customFormat="1" ht="24.15" customHeight="1">
      <c r="A133" s="29"/>
      <c r="B133" s="30"/>
      <c r="C133" s="221" t="s">
        <v>177</v>
      </c>
      <c r="D133" s="221" t="s">
        <v>182</v>
      </c>
      <c r="E133" s="222" t="s">
        <v>372</v>
      </c>
      <c r="F133" s="223" t="s">
        <v>373</v>
      </c>
      <c r="G133" s="224" t="s">
        <v>213</v>
      </c>
      <c r="H133" s="225">
        <v>40</v>
      </c>
      <c r="I133" s="226">
        <v>116</v>
      </c>
      <c r="J133" s="226">
        <f>ROUND(I133*H133,2)</f>
        <v>4640</v>
      </c>
      <c r="K133" s="227"/>
      <c r="L133" s="228"/>
      <c r="M133" s="229" t="s">
        <v>1</v>
      </c>
      <c r="N133" s="230" t="s">
        <v>35</v>
      </c>
      <c r="O133" s="217">
        <v>0</v>
      </c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19" t="s">
        <v>160</v>
      </c>
      <c r="AT133" s="219" t="s">
        <v>182</v>
      </c>
      <c r="AU133" s="219" t="s">
        <v>70</v>
      </c>
      <c r="AY133" s="14" t="s">
        <v>147</v>
      </c>
      <c r="BE133" s="220">
        <f>IF(N133="základní",J133,0)</f>
        <v>4640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4" t="s">
        <v>78</v>
      </c>
      <c r="BK133" s="220">
        <f>ROUND(I133*H133,2)</f>
        <v>4640</v>
      </c>
      <c r="BL133" s="14" t="s">
        <v>160</v>
      </c>
      <c r="BM133" s="219" t="s">
        <v>199</v>
      </c>
    </row>
    <row r="134" s="2" customFormat="1" ht="24.15" customHeight="1">
      <c r="A134" s="29"/>
      <c r="B134" s="30"/>
      <c r="C134" s="221" t="s">
        <v>200</v>
      </c>
      <c r="D134" s="221" t="s">
        <v>182</v>
      </c>
      <c r="E134" s="222" t="s">
        <v>374</v>
      </c>
      <c r="F134" s="223" t="s">
        <v>375</v>
      </c>
      <c r="G134" s="224" t="s">
        <v>213</v>
      </c>
      <c r="H134" s="225">
        <v>468</v>
      </c>
      <c r="I134" s="226">
        <v>28.600000000000001</v>
      </c>
      <c r="J134" s="226">
        <f>ROUND(I134*H134,2)</f>
        <v>13384.799999999999</v>
      </c>
      <c r="K134" s="227"/>
      <c r="L134" s="228"/>
      <c r="M134" s="229" t="s">
        <v>1</v>
      </c>
      <c r="N134" s="230" t="s">
        <v>35</v>
      </c>
      <c r="O134" s="217">
        <v>0</v>
      </c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19" t="s">
        <v>160</v>
      </c>
      <c r="AT134" s="219" t="s">
        <v>182</v>
      </c>
      <c r="AU134" s="219" t="s">
        <v>70</v>
      </c>
      <c r="AY134" s="14" t="s">
        <v>147</v>
      </c>
      <c r="BE134" s="220">
        <f>IF(N134="základní",J134,0)</f>
        <v>13384.799999999999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4" t="s">
        <v>78</v>
      </c>
      <c r="BK134" s="220">
        <f>ROUND(I134*H134,2)</f>
        <v>13384.799999999999</v>
      </c>
      <c r="BL134" s="14" t="s">
        <v>160</v>
      </c>
      <c r="BM134" s="219" t="s">
        <v>203</v>
      </c>
    </row>
    <row r="135" s="2" customFormat="1" ht="24.15" customHeight="1">
      <c r="A135" s="29"/>
      <c r="B135" s="30"/>
      <c r="C135" s="221" t="s">
        <v>181</v>
      </c>
      <c r="D135" s="221" t="s">
        <v>182</v>
      </c>
      <c r="E135" s="222" t="s">
        <v>376</v>
      </c>
      <c r="F135" s="223" t="s">
        <v>377</v>
      </c>
      <c r="G135" s="224" t="s">
        <v>218</v>
      </c>
      <c r="H135" s="225">
        <v>12</v>
      </c>
      <c r="I135" s="226">
        <v>106</v>
      </c>
      <c r="J135" s="226">
        <f>ROUND(I135*H135,2)</f>
        <v>1272</v>
      </c>
      <c r="K135" s="227"/>
      <c r="L135" s="228"/>
      <c r="M135" s="229" t="s">
        <v>1</v>
      </c>
      <c r="N135" s="230" t="s">
        <v>35</v>
      </c>
      <c r="O135" s="217">
        <v>0</v>
      </c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19" t="s">
        <v>160</v>
      </c>
      <c r="AT135" s="219" t="s">
        <v>182</v>
      </c>
      <c r="AU135" s="219" t="s">
        <v>70</v>
      </c>
      <c r="AY135" s="14" t="s">
        <v>147</v>
      </c>
      <c r="BE135" s="220">
        <f>IF(N135="základní",J135,0)</f>
        <v>1272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4" t="s">
        <v>78</v>
      </c>
      <c r="BK135" s="220">
        <f>ROUND(I135*H135,2)</f>
        <v>1272</v>
      </c>
      <c r="BL135" s="14" t="s">
        <v>160</v>
      </c>
      <c r="BM135" s="219" t="s">
        <v>378</v>
      </c>
    </row>
    <row r="136" s="2" customFormat="1" ht="16.5" customHeight="1">
      <c r="A136" s="29"/>
      <c r="B136" s="30"/>
      <c r="C136" s="221" t="s">
        <v>8</v>
      </c>
      <c r="D136" s="221" t="s">
        <v>182</v>
      </c>
      <c r="E136" s="222" t="s">
        <v>379</v>
      </c>
      <c r="F136" s="223" t="s">
        <v>380</v>
      </c>
      <c r="G136" s="224" t="s">
        <v>218</v>
      </c>
      <c r="H136" s="225">
        <v>10</v>
      </c>
      <c r="I136" s="226">
        <v>90.049999999999997</v>
      </c>
      <c r="J136" s="226">
        <f>ROUND(I136*H136,2)</f>
        <v>900.5</v>
      </c>
      <c r="K136" s="227"/>
      <c r="L136" s="228"/>
      <c r="M136" s="229" t="s">
        <v>1</v>
      </c>
      <c r="N136" s="230" t="s">
        <v>35</v>
      </c>
      <c r="O136" s="217">
        <v>0</v>
      </c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19" t="s">
        <v>160</v>
      </c>
      <c r="AT136" s="219" t="s">
        <v>182</v>
      </c>
      <c r="AU136" s="219" t="s">
        <v>70</v>
      </c>
      <c r="AY136" s="14" t="s">
        <v>147</v>
      </c>
      <c r="BE136" s="220">
        <f>IF(N136="základní",J136,0)</f>
        <v>900.5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4" t="s">
        <v>78</v>
      </c>
      <c r="BK136" s="220">
        <f>ROUND(I136*H136,2)</f>
        <v>900.5</v>
      </c>
      <c r="BL136" s="14" t="s">
        <v>160</v>
      </c>
      <c r="BM136" s="219" t="s">
        <v>381</v>
      </c>
    </row>
    <row r="137" s="2" customFormat="1" ht="21.75" customHeight="1">
      <c r="A137" s="29"/>
      <c r="B137" s="30"/>
      <c r="C137" s="221" t="s">
        <v>186</v>
      </c>
      <c r="D137" s="221" t="s">
        <v>182</v>
      </c>
      <c r="E137" s="222" t="s">
        <v>382</v>
      </c>
      <c r="F137" s="223" t="s">
        <v>383</v>
      </c>
      <c r="G137" s="224" t="s">
        <v>218</v>
      </c>
      <c r="H137" s="225">
        <v>20</v>
      </c>
      <c r="I137" s="226">
        <v>953.40999999999997</v>
      </c>
      <c r="J137" s="226">
        <f>ROUND(I137*H137,2)</f>
        <v>19068.200000000001</v>
      </c>
      <c r="K137" s="227"/>
      <c r="L137" s="228"/>
      <c r="M137" s="229" t="s">
        <v>1</v>
      </c>
      <c r="N137" s="230" t="s">
        <v>35</v>
      </c>
      <c r="O137" s="217">
        <v>0</v>
      </c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19" t="s">
        <v>160</v>
      </c>
      <c r="AT137" s="219" t="s">
        <v>182</v>
      </c>
      <c r="AU137" s="219" t="s">
        <v>70</v>
      </c>
      <c r="AY137" s="14" t="s">
        <v>147</v>
      </c>
      <c r="BE137" s="220">
        <f>IF(N137="základní",J137,0)</f>
        <v>19068.200000000001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4" t="s">
        <v>78</v>
      </c>
      <c r="BK137" s="220">
        <f>ROUND(I137*H137,2)</f>
        <v>19068.200000000001</v>
      </c>
      <c r="BL137" s="14" t="s">
        <v>160</v>
      </c>
      <c r="BM137" s="219" t="s">
        <v>243</v>
      </c>
    </row>
    <row r="138" s="2" customFormat="1" ht="24.15" customHeight="1">
      <c r="A138" s="29"/>
      <c r="B138" s="30"/>
      <c r="C138" s="221" t="s">
        <v>384</v>
      </c>
      <c r="D138" s="221" t="s">
        <v>182</v>
      </c>
      <c r="E138" s="222" t="s">
        <v>385</v>
      </c>
      <c r="F138" s="223" t="s">
        <v>386</v>
      </c>
      <c r="G138" s="224" t="s">
        <v>218</v>
      </c>
      <c r="H138" s="225">
        <v>40</v>
      </c>
      <c r="I138" s="226">
        <v>31.899999999999999</v>
      </c>
      <c r="J138" s="226">
        <f>ROUND(I138*H138,2)</f>
        <v>1276</v>
      </c>
      <c r="K138" s="227"/>
      <c r="L138" s="228"/>
      <c r="M138" s="229" t="s">
        <v>1</v>
      </c>
      <c r="N138" s="230" t="s">
        <v>35</v>
      </c>
      <c r="O138" s="217">
        <v>0</v>
      </c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19" t="s">
        <v>160</v>
      </c>
      <c r="AT138" s="219" t="s">
        <v>182</v>
      </c>
      <c r="AU138" s="219" t="s">
        <v>70</v>
      </c>
      <c r="AY138" s="14" t="s">
        <v>147</v>
      </c>
      <c r="BE138" s="220">
        <f>IF(N138="základní",J138,0)</f>
        <v>1276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4" t="s">
        <v>78</v>
      </c>
      <c r="BK138" s="220">
        <f>ROUND(I138*H138,2)</f>
        <v>1276</v>
      </c>
      <c r="BL138" s="14" t="s">
        <v>160</v>
      </c>
      <c r="BM138" s="219" t="s">
        <v>387</v>
      </c>
    </row>
    <row r="139" s="2" customFormat="1" ht="24.15" customHeight="1">
      <c r="A139" s="29"/>
      <c r="B139" s="30"/>
      <c r="C139" s="221" t="s">
        <v>189</v>
      </c>
      <c r="D139" s="221" t="s">
        <v>182</v>
      </c>
      <c r="E139" s="222" t="s">
        <v>388</v>
      </c>
      <c r="F139" s="223" t="s">
        <v>389</v>
      </c>
      <c r="G139" s="224" t="s">
        <v>218</v>
      </c>
      <c r="H139" s="225">
        <v>6</v>
      </c>
      <c r="I139" s="226">
        <v>112.81999999999999</v>
      </c>
      <c r="J139" s="226">
        <f>ROUND(I139*H139,2)</f>
        <v>676.91999999999996</v>
      </c>
      <c r="K139" s="227"/>
      <c r="L139" s="228"/>
      <c r="M139" s="229" t="s">
        <v>1</v>
      </c>
      <c r="N139" s="230" t="s">
        <v>35</v>
      </c>
      <c r="O139" s="217">
        <v>0</v>
      </c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19" t="s">
        <v>160</v>
      </c>
      <c r="AT139" s="219" t="s">
        <v>182</v>
      </c>
      <c r="AU139" s="219" t="s">
        <v>70</v>
      </c>
      <c r="AY139" s="14" t="s">
        <v>147</v>
      </c>
      <c r="BE139" s="220">
        <f>IF(N139="základní",J139,0)</f>
        <v>676.91999999999996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4" t="s">
        <v>78</v>
      </c>
      <c r="BK139" s="220">
        <f>ROUND(I139*H139,2)</f>
        <v>676.91999999999996</v>
      </c>
      <c r="BL139" s="14" t="s">
        <v>160</v>
      </c>
      <c r="BM139" s="219" t="s">
        <v>390</v>
      </c>
    </row>
    <row r="140" s="2" customFormat="1" ht="24.15" customHeight="1">
      <c r="A140" s="29"/>
      <c r="B140" s="30"/>
      <c r="C140" s="221" t="s">
        <v>391</v>
      </c>
      <c r="D140" s="221" t="s">
        <v>182</v>
      </c>
      <c r="E140" s="222" t="s">
        <v>392</v>
      </c>
      <c r="F140" s="223" t="s">
        <v>393</v>
      </c>
      <c r="G140" s="224" t="s">
        <v>218</v>
      </c>
      <c r="H140" s="225">
        <v>20</v>
      </c>
      <c r="I140" s="226">
        <v>166</v>
      </c>
      <c r="J140" s="226">
        <f>ROUND(I140*H140,2)</f>
        <v>3320</v>
      </c>
      <c r="K140" s="227"/>
      <c r="L140" s="228"/>
      <c r="M140" s="229" t="s">
        <v>1</v>
      </c>
      <c r="N140" s="230" t="s">
        <v>35</v>
      </c>
      <c r="O140" s="217">
        <v>0</v>
      </c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19" t="s">
        <v>160</v>
      </c>
      <c r="AT140" s="219" t="s">
        <v>182</v>
      </c>
      <c r="AU140" s="219" t="s">
        <v>70</v>
      </c>
      <c r="AY140" s="14" t="s">
        <v>147</v>
      </c>
      <c r="BE140" s="220">
        <f>IF(N140="základní",J140,0)</f>
        <v>3320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4" t="s">
        <v>78</v>
      </c>
      <c r="BK140" s="220">
        <f>ROUND(I140*H140,2)</f>
        <v>3320</v>
      </c>
      <c r="BL140" s="14" t="s">
        <v>160</v>
      </c>
      <c r="BM140" s="219" t="s">
        <v>394</v>
      </c>
    </row>
    <row r="141" s="2" customFormat="1" ht="24.15" customHeight="1">
      <c r="A141" s="29"/>
      <c r="B141" s="30"/>
      <c r="C141" s="221" t="s">
        <v>192</v>
      </c>
      <c r="D141" s="221" t="s">
        <v>182</v>
      </c>
      <c r="E141" s="222" t="s">
        <v>395</v>
      </c>
      <c r="F141" s="223" t="s">
        <v>396</v>
      </c>
      <c r="G141" s="224" t="s">
        <v>218</v>
      </c>
      <c r="H141" s="225">
        <v>4</v>
      </c>
      <c r="I141" s="226">
        <v>74.459999999999994</v>
      </c>
      <c r="J141" s="226">
        <f>ROUND(I141*H141,2)</f>
        <v>297.83999999999997</v>
      </c>
      <c r="K141" s="227"/>
      <c r="L141" s="228"/>
      <c r="M141" s="229" t="s">
        <v>1</v>
      </c>
      <c r="N141" s="230" t="s">
        <v>35</v>
      </c>
      <c r="O141" s="217">
        <v>0</v>
      </c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19" t="s">
        <v>160</v>
      </c>
      <c r="AT141" s="219" t="s">
        <v>182</v>
      </c>
      <c r="AU141" s="219" t="s">
        <v>70</v>
      </c>
      <c r="AY141" s="14" t="s">
        <v>147</v>
      </c>
      <c r="BE141" s="220">
        <f>IF(N141="základní",J141,0)</f>
        <v>297.83999999999997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4" t="s">
        <v>78</v>
      </c>
      <c r="BK141" s="220">
        <f>ROUND(I141*H141,2)</f>
        <v>297.83999999999997</v>
      </c>
      <c r="BL141" s="14" t="s">
        <v>160</v>
      </c>
      <c r="BM141" s="219" t="s">
        <v>397</v>
      </c>
    </row>
    <row r="142" s="2" customFormat="1" ht="33" customHeight="1">
      <c r="A142" s="29"/>
      <c r="B142" s="30"/>
      <c r="C142" s="221" t="s">
        <v>7</v>
      </c>
      <c r="D142" s="221" t="s">
        <v>182</v>
      </c>
      <c r="E142" s="222" t="s">
        <v>398</v>
      </c>
      <c r="F142" s="223" t="s">
        <v>399</v>
      </c>
      <c r="G142" s="224" t="s">
        <v>218</v>
      </c>
      <c r="H142" s="225">
        <v>20</v>
      </c>
      <c r="I142" s="226">
        <v>321</v>
      </c>
      <c r="J142" s="226">
        <f>ROUND(I142*H142,2)</f>
        <v>6420</v>
      </c>
      <c r="K142" s="227"/>
      <c r="L142" s="228"/>
      <c r="M142" s="229" t="s">
        <v>1</v>
      </c>
      <c r="N142" s="230" t="s">
        <v>35</v>
      </c>
      <c r="O142" s="217">
        <v>0</v>
      </c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19" t="s">
        <v>160</v>
      </c>
      <c r="AT142" s="219" t="s">
        <v>182</v>
      </c>
      <c r="AU142" s="219" t="s">
        <v>70</v>
      </c>
      <c r="AY142" s="14" t="s">
        <v>147</v>
      </c>
      <c r="BE142" s="220">
        <f>IF(N142="základní",J142,0)</f>
        <v>6420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4" t="s">
        <v>78</v>
      </c>
      <c r="BK142" s="220">
        <f>ROUND(I142*H142,2)</f>
        <v>6420</v>
      </c>
      <c r="BL142" s="14" t="s">
        <v>160</v>
      </c>
      <c r="BM142" s="219" t="s">
        <v>400</v>
      </c>
    </row>
    <row r="143" s="12" customFormat="1" ht="25.92" customHeight="1">
      <c r="A143" s="12"/>
      <c r="B143" s="193"/>
      <c r="C143" s="194"/>
      <c r="D143" s="195" t="s">
        <v>69</v>
      </c>
      <c r="E143" s="196" t="s">
        <v>221</v>
      </c>
      <c r="F143" s="196" t="s">
        <v>222</v>
      </c>
      <c r="G143" s="194"/>
      <c r="H143" s="194"/>
      <c r="I143" s="194"/>
      <c r="J143" s="197">
        <f>BK143</f>
        <v>60971.400000000001</v>
      </c>
      <c r="K143" s="194"/>
      <c r="L143" s="198"/>
      <c r="M143" s="199"/>
      <c r="N143" s="200"/>
      <c r="O143" s="200"/>
      <c r="P143" s="201">
        <f>P144+P156</f>
        <v>0</v>
      </c>
      <c r="Q143" s="200"/>
      <c r="R143" s="201">
        <f>R144+R156</f>
        <v>0</v>
      </c>
      <c r="S143" s="200"/>
      <c r="T143" s="202">
        <f>T144+T156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3" t="s">
        <v>80</v>
      </c>
      <c r="AT143" s="204" t="s">
        <v>69</v>
      </c>
      <c r="AU143" s="204" t="s">
        <v>70</v>
      </c>
      <c r="AY143" s="203" t="s">
        <v>147</v>
      </c>
      <c r="BK143" s="205">
        <f>BK144+BK156</f>
        <v>60971.400000000001</v>
      </c>
    </row>
    <row r="144" s="12" customFormat="1" ht="22.8" customHeight="1">
      <c r="A144" s="12"/>
      <c r="B144" s="193"/>
      <c r="C144" s="194"/>
      <c r="D144" s="195" t="s">
        <v>69</v>
      </c>
      <c r="E144" s="206" t="s">
        <v>317</v>
      </c>
      <c r="F144" s="206" t="s">
        <v>318</v>
      </c>
      <c r="G144" s="194"/>
      <c r="H144" s="194"/>
      <c r="I144" s="194"/>
      <c r="J144" s="207">
        <f>BK144</f>
        <v>56697</v>
      </c>
      <c r="K144" s="194"/>
      <c r="L144" s="198"/>
      <c r="M144" s="199"/>
      <c r="N144" s="200"/>
      <c r="O144" s="200"/>
      <c r="P144" s="201">
        <f>SUM(P145:P155)</f>
        <v>0</v>
      </c>
      <c r="Q144" s="200"/>
      <c r="R144" s="201">
        <f>SUM(R145:R155)</f>
        <v>0</v>
      </c>
      <c r="S144" s="200"/>
      <c r="T144" s="202">
        <f>SUM(T145:T155)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3" t="s">
        <v>80</v>
      </c>
      <c r="AT144" s="204" t="s">
        <v>69</v>
      </c>
      <c r="AU144" s="204" t="s">
        <v>78</v>
      </c>
      <c r="AY144" s="203" t="s">
        <v>147</v>
      </c>
      <c r="BK144" s="205">
        <f>SUM(BK145:BK155)</f>
        <v>56697</v>
      </c>
    </row>
    <row r="145" s="2" customFormat="1" ht="33" customHeight="1">
      <c r="A145" s="29"/>
      <c r="B145" s="30"/>
      <c r="C145" s="208" t="s">
        <v>196</v>
      </c>
      <c r="D145" s="208" t="s">
        <v>150</v>
      </c>
      <c r="E145" s="209" t="s">
        <v>401</v>
      </c>
      <c r="F145" s="210" t="s">
        <v>402</v>
      </c>
      <c r="G145" s="211" t="s">
        <v>213</v>
      </c>
      <c r="H145" s="212">
        <v>810</v>
      </c>
      <c r="I145" s="213">
        <v>34.600000000000001</v>
      </c>
      <c r="J145" s="213">
        <f>ROUND(I145*H145,2)</f>
        <v>28026</v>
      </c>
      <c r="K145" s="214"/>
      <c r="L145" s="35"/>
      <c r="M145" s="215" t="s">
        <v>1</v>
      </c>
      <c r="N145" s="216" t="s">
        <v>35</v>
      </c>
      <c r="O145" s="217">
        <v>0</v>
      </c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19" t="s">
        <v>186</v>
      </c>
      <c r="AT145" s="219" t="s">
        <v>150</v>
      </c>
      <c r="AU145" s="219" t="s">
        <v>80</v>
      </c>
      <c r="AY145" s="14" t="s">
        <v>147</v>
      </c>
      <c r="BE145" s="220">
        <f>IF(N145="základní",J145,0)</f>
        <v>28026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4" t="s">
        <v>78</v>
      </c>
      <c r="BK145" s="220">
        <f>ROUND(I145*H145,2)</f>
        <v>28026</v>
      </c>
      <c r="BL145" s="14" t="s">
        <v>186</v>
      </c>
      <c r="BM145" s="219" t="s">
        <v>403</v>
      </c>
    </row>
    <row r="146" s="2" customFormat="1" ht="24.15" customHeight="1">
      <c r="A146" s="29"/>
      <c r="B146" s="30"/>
      <c r="C146" s="208" t="s">
        <v>404</v>
      </c>
      <c r="D146" s="208" t="s">
        <v>150</v>
      </c>
      <c r="E146" s="209" t="s">
        <v>405</v>
      </c>
      <c r="F146" s="210" t="s">
        <v>406</v>
      </c>
      <c r="G146" s="211" t="s">
        <v>213</v>
      </c>
      <c r="H146" s="212">
        <v>40</v>
      </c>
      <c r="I146" s="213">
        <v>50.5</v>
      </c>
      <c r="J146" s="213">
        <f>ROUND(I146*H146,2)</f>
        <v>2020</v>
      </c>
      <c r="K146" s="214"/>
      <c r="L146" s="35"/>
      <c r="M146" s="215" t="s">
        <v>1</v>
      </c>
      <c r="N146" s="216" t="s">
        <v>35</v>
      </c>
      <c r="O146" s="217">
        <v>0</v>
      </c>
      <c r="P146" s="217">
        <f>O146*H146</f>
        <v>0</v>
      </c>
      <c r="Q146" s="217">
        <v>0</v>
      </c>
      <c r="R146" s="217">
        <f>Q146*H146</f>
        <v>0</v>
      </c>
      <c r="S146" s="217">
        <v>0</v>
      </c>
      <c r="T146" s="21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19" t="s">
        <v>186</v>
      </c>
      <c r="AT146" s="219" t="s">
        <v>150</v>
      </c>
      <c r="AU146" s="219" t="s">
        <v>80</v>
      </c>
      <c r="AY146" s="14" t="s">
        <v>147</v>
      </c>
      <c r="BE146" s="220">
        <f>IF(N146="základní",J146,0)</f>
        <v>2020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4" t="s">
        <v>78</v>
      </c>
      <c r="BK146" s="220">
        <f>ROUND(I146*H146,2)</f>
        <v>2020</v>
      </c>
      <c r="BL146" s="14" t="s">
        <v>186</v>
      </c>
      <c r="BM146" s="219" t="s">
        <v>407</v>
      </c>
    </row>
    <row r="147" s="2" customFormat="1" ht="37.8" customHeight="1">
      <c r="A147" s="29"/>
      <c r="B147" s="30"/>
      <c r="C147" s="208" t="s">
        <v>199</v>
      </c>
      <c r="D147" s="208" t="s">
        <v>150</v>
      </c>
      <c r="E147" s="209" t="s">
        <v>408</v>
      </c>
      <c r="F147" s="210" t="s">
        <v>409</v>
      </c>
      <c r="G147" s="211" t="s">
        <v>218</v>
      </c>
      <c r="H147" s="212">
        <v>4</v>
      </c>
      <c r="I147" s="213">
        <v>131</v>
      </c>
      <c r="J147" s="213">
        <f>ROUND(I147*H147,2)</f>
        <v>524</v>
      </c>
      <c r="K147" s="214"/>
      <c r="L147" s="35"/>
      <c r="M147" s="215" t="s">
        <v>1</v>
      </c>
      <c r="N147" s="216" t="s">
        <v>35</v>
      </c>
      <c r="O147" s="217">
        <v>0</v>
      </c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19" t="s">
        <v>186</v>
      </c>
      <c r="AT147" s="219" t="s">
        <v>150</v>
      </c>
      <c r="AU147" s="219" t="s">
        <v>80</v>
      </c>
      <c r="AY147" s="14" t="s">
        <v>147</v>
      </c>
      <c r="BE147" s="220">
        <f>IF(N147="základní",J147,0)</f>
        <v>524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4" t="s">
        <v>78</v>
      </c>
      <c r="BK147" s="220">
        <f>ROUND(I147*H147,2)</f>
        <v>524</v>
      </c>
      <c r="BL147" s="14" t="s">
        <v>186</v>
      </c>
      <c r="BM147" s="219" t="s">
        <v>410</v>
      </c>
    </row>
    <row r="148" s="2" customFormat="1" ht="24.15" customHeight="1">
      <c r="A148" s="29"/>
      <c r="B148" s="30"/>
      <c r="C148" s="208" t="s">
        <v>411</v>
      </c>
      <c r="D148" s="208" t="s">
        <v>150</v>
      </c>
      <c r="E148" s="209" t="s">
        <v>412</v>
      </c>
      <c r="F148" s="210" t="s">
        <v>413</v>
      </c>
      <c r="G148" s="211" t="s">
        <v>218</v>
      </c>
      <c r="H148" s="212">
        <v>22</v>
      </c>
      <c r="I148" s="213">
        <v>161</v>
      </c>
      <c r="J148" s="213">
        <f>ROUND(I148*H148,2)</f>
        <v>3542</v>
      </c>
      <c r="K148" s="214"/>
      <c r="L148" s="35"/>
      <c r="M148" s="215" t="s">
        <v>1</v>
      </c>
      <c r="N148" s="216" t="s">
        <v>35</v>
      </c>
      <c r="O148" s="217">
        <v>0</v>
      </c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19" t="s">
        <v>186</v>
      </c>
      <c r="AT148" s="219" t="s">
        <v>150</v>
      </c>
      <c r="AU148" s="219" t="s">
        <v>80</v>
      </c>
      <c r="AY148" s="14" t="s">
        <v>147</v>
      </c>
      <c r="BE148" s="220">
        <f>IF(N148="základní",J148,0)</f>
        <v>3542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4" t="s">
        <v>78</v>
      </c>
      <c r="BK148" s="220">
        <f>ROUND(I148*H148,2)</f>
        <v>3542</v>
      </c>
      <c r="BL148" s="14" t="s">
        <v>186</v>
      </c>
      <c r="BM148" s="219" t="s">
        <v>414</v>
      </c>
    </row>
    <row r="149" s="2" customFormat="1" ht="24.15" customHeight="1">
      <c r="A149" s="29"/>
      <c r="B149" s="30"/>
      <c r="C149" s="208" t="s">
        <v>203</v>
      </c>
      <c r="D149" s="208" t="s">
        <v>150</v>
      </c>
      <c r="E149" s="209" t="s">
        <v>415</v>
      </c>
      <c r="F149" s="210" t="s">
        <v>416</v>
      </c>
      <c r="G149" s="211" t="s">
        <v>218</v>
      </c>
      <c r="H149" s="212">
        <v>6</v>
      </c>
      <c r="I149" s="213">
        <v>146</v>
      </c>
      <c r="J149" s="213">
        <f>ROUND(I149*H149,2)</f>
        <v>876</v>
      </c>
      <c r="K149" s="214"/>
      <c r="L149" s="35"/>
      <c r="M149" s="215" t="s">
        <v>1</v>
      </c>
      <c r="N149" s="216" t="s">
        <v>35</v>
      </c>
      <c r="O149" s="217">
        <v>0</v>
      </c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19" t="s">
        <v>186</v>
      </c>
      <c r="AT149" s="219" t="s">
        <v>150</v>
      </c>
      <c r="AU149" s="219" t="s">
        <v>80</v>
      </c>
      <c r="AY149" s="14" t="s">
        <v>147</v>
      </c>
      <c r="BE149" s="220">
        <f>IF(N149="základní",J149,0)</f>
        <v>876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4" t="s">
        <v>78</v>
      </c>
      <c r="BK149" s="220">
        <f>ROUND(I149*H149,2)</f>
        <v>876</v>
      </c>
      <c r="BL149" s="14" t="s">
        <v>186</v>
      </c>
      <c r="BM149" s="219" t="s">
        <v>417</v>
      </c>
    </row>
    <row r="150" s="2" customFormat="1" ht="24.15" customHeight="1">
      <c r="A150" s="29"/>
      <c r="B150" s="30"/>
      <c r="C150" s="208" t="s">
        <v>418</v>
      </c>
      <c r="D150" s="208" t="s">
        <v>150</v>
      </c>
      <c r="E150" s="209" t="s">
        <v>419</v>
      </c>
      <c r="F150" s="210" t="s">
        <v>420</v>
      </c>
      <c r="G150" s="211" t="s">
        <v>218</v>
      </c>
      <c r="H150" s="212">
        <v>30</v>
      </c>
      <c r="I150" s="213">
        <v>115</v>
      </c>
      <c r="J150" s="213">
        <f>ROUND(I150*H150,2)</f>
        <v>3450</v>
      </c>
      <c r="K150" s="214"/>
      <c r="L150" s="35"/>
      <c r="M150" s="215" t="s">
        <v>1</v>
      </c>
      <c r="N150" s="216" t="s">
        <v>35</v>
      </c>
      <c r="O150" s="217">
        <v>0</v>
      </c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19" t="s">
        <v>186</v>
      </c>
      <c r="AT150" s="219" t="s">
        <v>150</v>
      </c>
      <c r="AU150" s="219" t="s">
        <v>80</v>
      </c>
      <c r="AY150" s="14" t="s">
        <v>147</v>
      </c>
      <c r="BE150" s="220">
        <f>IF(N150="základní",J150,0)</f>
        <v>3450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4" t="s">
        <v>78</v>
      </c>
      <c r="BK150" s="220">
        <f>ROUND(I150*H150,2)</f>
        <v>3450</v>
      </c>
      <c r="BL150" s="14" t="s">
        <v>186</v>
      </c>
      <c r="BM150" s="219" t="s">
        <v>421</v>
      </c>
    </row>
    <row r="151" s="2" customFormat="1" ht="33" customHeight="1">
      <c r="A151" s="29"/>
      <c r="B151" s="30"/>
      <c r="C151" s="208" t="s">
        <v>378</v>
      </c>
      <c r="D151" s="208" t="s">
        <v>150</v>
      </c>
      <c r="E151" s="209" t="s">
        <v>422</v>
      </c>
      <c r="F151" s="210" t="s">
        <v>423</v>
      </c>
      <c r="G151" s="211" t="s">
        <v>218</v>
      </c>
      <c r="H151" s="212">
        <v>6</v>
      </c>
      <c r="I151" s="213">
        <v>137</v>
      </c>
      <c r="J151" s="213">
        <f>ROUND(I151*H151,2)</f>
        <v>822</v>
      </c>
      <c r="K151" s="214"/>
      <c r="L151" s="35"/>
      <c r="M151" s="215" t="s">
        <v>1</v>
      </c>
      <c r="N151" s="216" t="s">
        <v>35</v>
      </c>
      <c r="O151" s="217">
        <v>0</v>
      </c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19" t="s">
        <v>186</v>
      </c>
      <c r="AT151" s="219" t="s">
        <v>150</v>
      </c>
      <c r="AU151" s="219" t="s">
        <v>80</v>
      </c>
      <c r="AY151" s="14" t="s">
        <v>147</v>
      </c>
      <c r="BE151" s="220">
        <f>IF(N151="základní",J151,0)</f>
        <v>822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14" t="s">
        <v>78</v>
      </c>
      <c r="BK151" s="220">
        <f>ROUND(I151*H151,2)</f>
        <v>822</v>
      </c>
      <c r="BL151" s="14" t="s">
        <v>186</v>
      </c>
      <c r="BM151" s="219" t="s">
        <v>424</v>
      </c>
    </row>
    <row r="152" s="2" customFormat="1" ht="33" customHeight="1">
      <c r="A152" s="29"/>
      <c r="B152" s="30"/>
      <c r="C152" s="208" t="s">
        <v>425</v>
      </c>
      <c r="D152" s="208" t="s">
        <v>150</v>
      </c>
      <c r="E152" s="209" t="s">
        <v>426</v>
      </c>
      <c r="F152" s="210" t="s">
        <v>427</v>
      </c>
      <c r="G152" s="211" t="s">
        <v>218</v>
      </c>
      <c r="H152" s="212">
        <v>6</v>
      </c>
      <c r="I152" s="213">
        <v>121</v>
      </c>
      <c r="J152" s="213">
        <f>ROUND(I152*H152,2)</f>
        <v>726</v>
      </c>
      <c r="K152" s="214"/>
      <c r="L152" s="35"/>
      <c r="M152" s="215" t="s">
        <v>1</v>
      </c>
      <c r="N152" s="216" t="s">
        <v>35</v>
      </c>
      <c r="O152" s="217">
        <v>0</v>
      </c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19" t="s">
        <v>186</v>
      </c>
      <c r="AT152" s="219" t="s">
        <v>150</v>
      </c>
      <c r="AU152" s="219" t="s">
        <v>80</v>
      </c>
      <c r="AY152" s="14" t="s">
        <v>147</v>
      </c>
      <c r="BE152" s="220">
        <f>IF(N152="základní",J152,0)</f>
        <v>726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4" t="s">
        <v>78</v>
      </c>
      <c r="BK152" s="220">
        <f>ROUND(I152*H152,2)</f>
        <v>726</v>
      </c>
      <c r="BL152" s="14" t="s">
        <v>186</v>
      </c>
      <c r="BM152" s="219" t="s">
        <v>428</v>
      </c>
    </row>
    <row r="153" s="2" customFormat="1" ht="24.15" customHeight="1">
      <c r="A153" s="29"/>
      <c r="B153" s="30"/>
      <c r="C153" s="208" t="s">
        <v>381</v>
      </c>
      <c r="D153" s="208" t="s">
        <v>150</v>
      </c>
      <c r="E153" s="209" t="s">
        <v>429</v>
      </c>
      <c r="F153" s="210" t="s">
        <v>430</v>
      </c>
      <c r="G153" s="211" t="s">
        <v>213</v>
      </c>
      <c r="H153" s="212">
        <v>20</v>
      </c>
      <c r="I153" s="213">
        <v>224</v>
      </c>
      <c r="J153" s="213">
        <f>ROUND(I153*H153,2)</f>
        <v>4480</v>
      </c>
      <c r="K153" s="214"/>
      <c r="L153" s="35"/>
      <c r="M153" s="215" t="s">
        <v>1</v>
      </c>
      <c r="N153" s="216" t="s">
        <v>35</v>
      </c>
      <c r="O153" s="217">
        <v>0</v>
      </c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19" t="s">
        <v>186</v>
      </c>
      <c r="AT153" s="219" t="s">
        <v>150</v>
      </c>
      <c r="AU153" s="219" t="s">
        <v>80</v>
      </c>
      <c r="AY153" s="14" t="s">
        <v>147</v>
      </c>
      <c r="BE153" s="220">
        <f>IF(N153="základní",J153,0)</f>
        <v>4480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4" t="s">
        <v>78</v>
      </c>
      <c r="BK153" s="220">
        <f>ROUND(I153*H153,2)</f>
        <v>4480</v>
      </c>
      <c r="BL153" s="14" t="s">
        <v>186</v>
      </c>
      <c r="BM153" s="219" t="s">
        <v>431</v>
      </c>
    </row>
    <row r="154" s="2" customFormat="1" ht="24.15" customHeight="1">
      <c r="A154" s="29"/>
      <c r="B154" s="30"/>
      <c r="C154" s="208" t="s">
        <v>432</v>
      </c>
      <c r="D154" s="208" t="s">
        <v>150</v>
      </c>
      <c r="E154" s="209" t="s">
        <v>433</v>
      </c>
      <c r="F154" s="210" t="s">
        <v>434</v>
      </c>
      <c r="G154" s="211" t="s">
        <v>218</v>
      </c>
      <c r="H154" s="212">
        <v>3</v>
      </c>
      <c r="I154" s="213">
        <v>301</v>
      </c>
      <c r="J154" s="213">
        <f>ROUND(I154*H154,2)</f>
        <v>903</v>
      </c>
      <c r="K154" s="214"/>
      <c r="L154" s="35"/>
      <c r="M154" s="215" t="s">
        <v>1</v>
      </c>
      <c r="N154" s="216" t="s">
        <v>35</v>
      </c>
      <c r="O154" s="217">
        <v>0</v>
      </c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19" t="s">
        <v>186</v>
      </c>
      <c r="AT154" s="219" t="s">
        <v>150</v>
      </c>
      <c r="AU154" s="219" t="s">
        <v>80</v>
      </c>
      <c r="AY154" s="14" t="s">
        <v>147</v>
      </c>
      <c r="BE154" s="220">
        <f>IF(N154="základní",J154,0)</f>
        <v>903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14" t="s">
        <v>78</v>
      </c>
      <c r="BK154" s="220">
        <f>ROUND(I154*H154,2)</f>
        <v>903</v>
      </c>
      <c r="BL154" s="14" t="s">
        <v>186</v>
      </c>
      <c r="BM154" s="219" t="s">
        <v>435</v>
      </c>
    </row>
    <row r="155" s="2" customFormat="1" ht="37.8" customHeight="1">
      <c r="A155" s="29"/>
      <c r="B155" s="30"/>
      <c r="C155" s="208" t="s">
        <v>243</v>
      </c>
      <c r="D155" s="208" t="s">
        <v>150</v>
      </c>
      <c r="E155" s="209" t="s">
        <v>436</v>
      </c>
      <c r="F155" s="210" t="s">
        <v>437</v>
      </c>
      <c r="G155" s="211" t="s">
        <v>218</v>
      </c>
      <c r="H155" s="212">
        <v>24</v>
      </c>
      <c r="I155" s="213">
        <v>472</v>
      </c>
      <c r="J155" s="213">
        <f>ROUND(I155*H155,2)</f>
        <v>11328</v>
      </c>
      <c r="K155" s="214"/>
      <c r="L155" s="35"/>
      <c r="M155" s="215" t="s">
        <v>1</v>
      </c>
      <c r="N155" s="216" t="s">
        <v>35</v>
      </c>
      <c r="O155" s="217">
        <v>0</v>
      </c>
      <c r="P155" s="217">
        <f>O155*H155</f>
        <v>0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19" t="s">
        <v>186</v>
      </c>
      <c r="AT155" s="219" t="s">
        <v>150</v>
      </c>
      <c r="AU155" s="219" t="s">
        <v>80</v>
      </c>
      <c r="AY155" s="14" t="s">
        <v>147</v>
      </c>
      <c r="BE155" s="220">
        <f>IF(N155="základní",J155,0)</f>
        <v>11328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4" t="s">
        <v>78</v>
      </c>
      <c r="BK155" s="220">
        <f>ROUND(I155*H155,2)</f>
        <v>11328</v>
      </c>
      <c r="BL155" s="14" t="s">
        <v>186</v>
      </c>
      <c r="BM155" s="219" t="s">
        <v>279</v>
      </c>
    </row>
    <row r="156" s="12" customFormat="1" ht="22.8" customHeight="1">
      <c r="A156" s="12"/>
      <c r="B156" s="193"/>
      <c r="C156" s="194"/>
      <c r="D156" s="195" t="s">
        <v>69</v>
      </c>
      <c r="E156" s="206" t="s">
        <v>301</v>
      </c>
      <c r="F156" s="206" t="s">
        <v>302</v>
      </c>
      <c r="G156" s="194"/>
      <c r="H156" s="194"/>
      <c r="I156" s="194"/>
      <c r="J156" s="207">
        <f>BK156</f>
        <v>4274.3999999999996</v>
      </c>
      <c r="K156" s="194"/>
      <c r="L156" s="198"/>
      <c r="M156" s="199"/>
      <c r="N156" s="200"/>
      <c r="O156" s="200"/>
      <c r="P156" s="201">
        <f>SUM(P157:P158)</f>
        <v>0</v>
      </c>
      <c r="Q156" s="200"/>
      <c r="R156" s="201">
        <f>SUM(R157:R158)</f>
        <v>0</v>
      </c>
      <c r="S156" s="200"/>
      <c r="T156" s="202">
        <f>SUM(T157:T158)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3" t="s">
        <v>80</v>
      </c>
      <c r="AT156" s="204" t="s">
        <v>69</v>
      </c>
      <c r="AU156" s="204" t="s">
        <v>78</v>
      </c>
      <c r="AY156" s="203" t="s">
        <v>147</v>
      </c>
      <c r="BK156" s="205">
        <f>SUM(BK157:BK158)</f>
        <v>4274.3999999999996</v>
      </c>
    </row>
    <row r="157" s="2" customFormat="1" ht="24.15" customHeight="1">
      <c r="A157" s="29"/>
      <c r="B157" s="30"/>
      <c r="C157" s="208" t="s">
        <v>438</v>
      </c>
      <c r="D157" s="208" t="s">
        <v>150</v>
      </c>
      <c r="E157" s="209" t="s">
        <v>439</v>
      </c>
      <c r="F157" s="210" t="s">
        <v>440</v>
      </c>
      <c r="G157" s="211" t="s">
        <v>218</v>
      </c>
      <c r="H157" s="212">
        <v>60</v>
      </c>
      <c r="I157" s="213">
        <v>64.099999999999994</v>
      </c>
      <c r="J157" s="213">
        <f>ROUND(I157*H157,2)</f>
        <v>3846</v>
      </c>
      <c r="K157" s="214"/>
      <c r="L157" s="35"/>
      <c r="M157" s="215" t="s">
        <v>1</v>
      </c>
      <c r="N157" s="216" t="s">
        <v>35</v>
      </c>
      <c r="O157" s="217">
        <v>0</v>
      </c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19" t="s">
        <v>186</v>
      </c>
      <c r="AT157" s="219" t="s">
        <v>150</v>
      </c>
      <c r="AU157" s="219" t="s">
        <v>80</v>
      </c>
      <c r="AY157" s="14" t="s">
        <v>147</v>
      </c>
      <c r="BE157" s="220">
        <f>IF(N157="základní",J157,0)</f>
        <v>3846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14" t="s">
        <v>78</v>
      </c>
      <c r="BK157" s="220">
        <f>ROUND(I157*H157,2)</f>
        <v>3846</v>
      </c>
      <c r="BL157" s="14" t="s">
        <v>186</v>
      </c>
      <c r="BM157" s="219" t="s">
        <v>441</v>
      </c>
    </row>
    <row r="158" s="2" customFormat="1" ht="16.5" customHeight="1">
      <c r="A158" s="29"/>
      <c r="B158" s="30"/>
      <c r="C158" s="208" t="s">
        <v>387</v>
      </c>
      <c r="D158" s="208" t="s">
        <v>150</v>
      </c>
      <c r="E158" s="209" t="s">
        <v>442</v>
      </c>
      <c r="F158" s="210" t="s">
        <v>443</v>
      </c>
      <c r="G158" s="211" t="s">
        <v>218</v>
      </c>
      <c r="H158" s="212">
        <v>28</v>
      </c>
      <c r="I158" s="213">
        <v>15.300000000000001</v>
      </c>
      <c r="J158" s="213">
        <f>ROUND(I158*H158,2)</f>
        <v>428.39999999999998</v>
      </c>
      <c r="K158" s="214"/>
      <c r="L158" s="35"/>
      <c r="M158" s="215" t="s">
        <v>1</v>
      </c>
      <c r="N158" s="216" t="s">
        <v>35</v>
      </c>
      <c r="O158" s="217">
        <v>0</v>
      </c>
      <c r="P158" s="217">
        <f>O158*H158</f>
        <v>0</v>
      </c>
      <c r="Q158" s="217">
        <v>0</v>
      </c>
      <c r="R158" s="217">
        <f>Q158*H158</f>
        <v>0</v>
      </c>
      <c r="S158" s="217">
        <v>0</v>
      </c>
      <c r="T158" s="218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19" t="s">
        <v>186</v>
      </c>
      <c r="AT158" s="219" t="s">
        <v>150</v>
      </c>
      <c r="AU158" s="219" t="s">
        <v>80</v>
      </c>
      <c r="AY158" s="14" t="s">
        <v>147</v>
      </c>
      <c r="BE158" s="220">
        <f>IF(N158="základní",J158,0)</f>
        <v>428.39999999999998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14" t="s">
        <v>78</v>
      </c>
      <c r="BK158" s="220">
        <f>ROUND(I158*H158,2)</f>
        <v>428.39999999999998</v>
      </c>
      <c r="BL158" s="14" t="s">
        <v>186</v>
      </c>
      <c r="BM158" s="219" t="s">
        <v>444</v>
      </c>
    </row>
    <row r="159" s="12" customFormat="1" ht="25.92" customHeight="1">
      <c r="A159" s="12"/>
      <c r="B159" s="193"/>
      <c r="C159" s="194"/>
      <c r="D159" s="195" t="s">
        <v>69</v>
      </c>
      <c r="E159" s="196" t="s">
        <v>155</v>
      </c>
      <c r="F159" s="196" t="s">
        <v>156</v>
      </c>
      <c r="G159" s="194"/>
      <c r="H159" s="194"/>
      <c r="I159" s="194"/>
      <c r="J159" s="197">
        <f>BK159</f>
        <v>44736</v>
      </c>
      <c r="K159" s="194"/>
      <c r="L159" s="198"/>
      <c r="M159" s="199"/>
      <c r="N159" s="200"/>
      <c r="O159" s="200"/>
      <c r="P159" s="201">
        <f>P160</f>
        <v>0</v>
      </c>
      <c r="Q159" s="200"/>
      <c r="R159" s="201">
        <f>R160</f>
        <v>0</v>
      </c>
      <c r="S159" s="200"/>
      <c r="T159" s="202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3" t="s">
        <v>154</v>
      </c>
      <c r="AT159" s="204" t="s">
        <v>69</v>
      </c>
      <c r="AU159" s="204" t="s">
        <v>70</v>
      </c>
      <c r="AY159" s="203" t="s">
        <v>147</v>
      </c>
      <c r="BK159" s="205">
        <f>BK160</f>
        <v>44736</v>
      </c>
    </row>
    <row r="160" s="2" customFormat="1" ht="16.5" customHeight="1">
      <c r="A160" s="29"/>
      <c r="B160" s="30"/>
      <c r="C160" s="208" t="s">
        <v>445</v>
      </c>
      <c r="D160" s="208" t="s">
        <v>150</v>
      </c>
      <c r="E160" s="209" t="s">
        <v>446</v>
      </c>
      <c r="F160" s="210" t="s">
        <v>447</v>
      </c>
      <c r="G160" s="211" t="s">
        <v>159</v>
      </c>
      <c r="H160" s="212">
        <v>96</v>
      </c>
      <c r="I160" s="213">
        <v>466</v>
      </c>
      <c r="J160" s="213">
        <f>ROUND(I160*H160,2)</f>
        <v>44736</v>
      </c>
      <c r="K160" s="214"/>
      <c r="L160" s="35"/>
      <c r="M160" s="215" t="s">
        <v>1</v>
      </c>
      <c r="N160" s="216" t="s">
        <v>35</v>
      </c>
      <c r="O160" s="217">
        <v>0</v>
      </c>
      <c r="P160" s="217">
        <f>O160*H160</f>
        <v>0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19" t="s">
        <v>160</v>
      </c>
      <c r="AT160" s="219" t="s">
        <v>150</v>
      </c>
      <c r="AU160" s="219" t="s">
        <v>78</v>
      </c>
      <c r="AY160" s="14" t="s">
        <v>147</v>
      </c>
      <c r="BE160" s="220">
        <f>IF(N160="základní",J160,0)</f>
        <v>44736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14" t="s">
        <v>78</v>
      </c>
      <c r="BK160" s="220">
        <f>ROUND(I160*H160,2)</f>
        <v>44736</v>
      </c>
      <c r="BL160" s="14" t="s">
        <v>160</v>
      </c>
      <c r="BM160" s="219" t="s">
        <v>448</v>
      </c>
    </row>
    <row r="161" s="12" customFormat="1" ht="25.92" customHeight="1">
      <c r="A161" s="12"/>
      <c r="B161" s="193"/>
      <c r="C161" s="194"/>
      <c r="D161" s="195" t="s">
        <v>69</v>
      </c>
      <c r="E161" s="196" t="s">
        <v>165</v>
      </c>
      <c r="F161" s="196" t="s">
        <v>166</v>
      </c>
      <c r="G161" s="194"/>
      <c r="H161" s="194"/>
      <c r="I161" s="194"/>
      <c r="J161" s="197">
        <f>BK161</f>
        <v>12980</v>
      </c>
      <c r="K161" s="194"/>
      <c r="L161" s="198"/>
      <c r="M161" s="199"/>
      <c r="N161" s="200"/>
      <c r="O161" s="200"/>
      <c r="P161" s="201">
        <f>SUM(P162:P163)</f>
        <v>0</v>
      </c>
      <c r="Q161" s="200"/>
      <c r="R161" s="201">
        <f>SUM(R162:R163)</f>
        <v>0</v>
      </c>
      <c r="S161" s="200"/>
      <c r="T161" s="202">
        <f>SUM(T162:T163)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3" t="s">
        <v>154</v>
      </c>
      <c r="AT161" s="204" t="s">
        <v>69</v>
      </c>
      <c r="AU161" s="204" t="s">
        <v>70</v>
      </c>
      <c r="AY161" s="203" t="s">
        <v>147</v>
      </c>
      <c r="BK161" s="205">
        <f>SUM(BK162:BK163)</f>
        <v>12980</v>
      </c>
    </row>
    <row r="162" s="2" customFormat="1" ht="24.15" customHeight="1">
      <c r="A162" s="29"/>
      <c r="B162" s="30"/>
      <c r="C162" s="208" t="s">
        <v>390</v>
      </c>
      <c r="D162" s="208" t="s">
        <v>150</v>
      </c>
      <c r="E162" s="209" t="s">
        <v>449</v>
      </c>
      <c r="F162" s="210" t="s">
        <v>450</v>
      </c>
      <c r="G162" s="211" t="s">
        <v>213</v>
      </c>
      <c r="H162" s="212">
        <v>300</v>
      </c>
      <c r="I162" s="213">
        <v>16.199999999999999</v>
      </c>
      <c r="J162" s="213">
        <f>ROUND(I162*H162,2)</f>
        <v>4860</v>
      </c>
      <c r="K162" s="214"/>
      <c r="L162" s="35"/>
      <c r="M162" s="215" t="s">
        <v>1</v>
      </c>
      <c r="N162" s="216" t="s">
        <v>35</v>
      </c>
      <c r="O162" s="217">
        <v>0</v>
      </c>
      <c r="P162" s="217">
        <f>O162*H162</f>
        <v>0</v>
      </c>
      <c r="Q162" s="217">
        <v>0</v>
      </c>
      <c r="R162" s="217">
        <f>Q162*H162</f>
        <v>0</v>
      </c>
      <c r="S162" s="217">
        <v>0</v>
      </c>
      <c r="T162" s="218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19" t="s">
        <v>160</v>
      </c>
      <c r="AT162" s="219" t="s">
        <v>150</v>
      </c>
      <c r="AU162" s="219" t="s">
        <v>78</v>
      </c>
      <c r="AY162" s="14" t="s">
        <v>147</v>
      </c>
      <c r="BE162" s="220">
        <f>IF(N162="základní",J162,0)</f>
        <v>4860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14" t="s">
        <v>78</v>
      </c>
      <c r="BK162" s="220">
        <f>ROUND(I162*H162,2)</f>
        <v>4860</v>
      </c>
      <c r="BL162" s="14" t="s">
        <v>160</v>
      </c>
      <c r="BM162" s="219" t="s">
        <v>451</v>
      </c>
    </row>
    <row r="163" s="2" customFormat="1" ht="16.5" customHeight="1">
      <c r="A163" s="29"/>
      <c r="B163" s="30"/>
      <c r="C163" s="208" t="s">
        <v>452</v>
      </c>
      <c r="D163" s="208" t="s">
        <v>150</v>
      </c>
      <c r="E163" s="209" t="s">
        <v>453</v>
      </c>
      <c r="F163" s="210" t="s">
        <v>454</v>
      </c>
      <c r="G163" s="211" t="s">
        <v>218</v>
      </c>
      <c r="H163" s="212">
        <v>28</v>
      </c>
      <c r="I163" s="213">
        <v>290</v>
      </c>
      <c r="J163" s="213">
        <f>ROUND(I163*H163,2)</f>
        <v>8120</v>
      </c>
      <c r="K163" s="214"/>
      <c r="L163" s="35"/>
      <c r="M163" s="235" t="s">
        <v>1</v>
      </c>
      <c r="N163" s="236" t="s">
        <v>35</v>
      </c>
      <c r="O163" s="233">
        <v>0</v>
      </c>
      <c r="P163" s="233">
        <f>O163*H163</f>
        <v>0</v>
      </c>
      <c r="Q163" s="233">
        <v>0</v>
      </c>
      <c r="R163" s="233">
        <f>Q163*H163</f>
        <v>0</v>
      </c>
      <c r="S163" s="233">
        <v>0</v>
      </c>
      <c r="T163" s="234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219" t="s">
        <v>160</v>
      </c>
      <c r="AT163" s="219" t="s">
        <v>150</v>
      </c>
      <c r="AU163" s="219" t="s">
        <v>78</v>
      </c>
      <c r="AY163" s="14" t="s">
        <v>147</v>
      </c>
      <c r="BE163" s="220">
        <f>IF(N163="základní",J163,0)</f>
        <v>8120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14" t="s">
        <v>78</v>
      </c>
      <c r="BK163" s="220">
        <f>ROUND(I163*H163,2)</f>
        <v>8120</v>
      </c>
      <c r="BL163" s="14" t="s">
        <v>160</v>
      </c>
      <c r="BM163" s="219" t="s">
        <v>455</v>
      </c>
    </row>
    <row r="164" s="2" customFormat="1" ht="6.96" customHeight="1">
      <c r="A164" s="29"/>
      <c r="B164" s="56"/>
      <c r="C164" s="57"/>
      <c r="D164" s="57"/>
      <c r="E164" s="57"/>
      <c r="F164" s="57"/>
      <c r="G164" s="57"/>
      <c r="H164" s="57"/>
      <c r="I164" s="57"/>
      <c r="J164" s="57"/>
      <c r="K164" s="57"/>
      <c r="L164" s="35"/>
      <c r="M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</row>
  </sheetData>
  <sheetProtection sheet="1" autoFilter="0" formatColumns="0" formatRows="0" objects="1" scenarios="1" spinCount="100000" saltValue="AfEuNyshf35iKnOxcvISNwnPgYaUOLJVkRB0ShBtwNPZVaf8TukvuJNQh3VaM6RNgW+oFHKGHeBfmBtX65UG5Q==" hashValue="kvudU3jvO4aS43KqAnVQeAvuYVF6e0lsz80A4ayQfG+T7CJoXW/pJ1Zmq0LyxyX6bQ0w65LZWHS/vH0jQFDLpQ==" algorithmName="SHA-512" password="CC35"/>
  <autoFilter ref="C120:K16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119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80</v>
      </c>
    </row>
    <row r="4" s="1" customFormat="1" ht="24.96" customHeight="1">
      <c r="B4" s="17"/>
      <c r="D4" s="128" t="s">
        <v>120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16.5" customHeight="1">
      <c r="B7" s="17"/>
      <c r="E7" s="131" t="str">
        <f>'Rekapitulace stavby'!K6</f>
        <v>Zřízení pracoviště DŽIN na OŘ Brno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121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456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27. 6. 2022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tr">
        <f>IF('Rekapitulace stavby'!AN10="","",'Rekapitulace stavby'!AN10)</f>
        <v/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tr">
        <f>IF('Rekapitulace stavby'!E11="","",'Rekapitulace stavby'!E11)</f>
        <v xml:space="preserve"> </v>
      </c>
      <c r="F15" s="29"/>
      <c r="G15" s="29"/>
      <c r="H15" s="29"/>
      <c r="I15" s="130" t="s">
        <v>24</v>
      </c>
      <c r="J15" s="133" t="str">
        <f>IF('Rekapitulace stavby'!AN11="","",'Rekapitulace stavby'!AN11)</f>
        <v/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25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24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26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24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28</v>
      </c>
      <c r="E23" s="29"/>
      <c r="F23" s="29"/>
      <c r="G23" s="29"/>
      <c r="H23" s="29"/>
      <c r="I23" s="130" t="s">
        <v>23</v>
      </c>
      <c r="J23" s="133" t="str">
        <f>IF('Rekapitulace stavby'!AN19="","",'Rekapitulace stavby'!AN19)</f>
        <v/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tr">
        <f>IF('Rekapitulace stavby'!E20="","",'Rekapitulace stavby'!E20)</f>
        <v xml:space="preserve"> </v>
      </c>
      <c r="F24" s="29"/>
      <c r="G24" s="29"/>
      <c r="H24" s="29"/>
      <c r="I24" s="130" t="s">
        <v>24</v>
      </c>
      <c r="J24" s="133" t="str">
        <f>IF('Rekapitulace stavby'!AN20="","",'Rekapitulace stavby'!AN20)</f>
        <v/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29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30</v>
      </c>
      <c r="E30" s="29"/>
      <c r="F30" s="29"/>
      <c r="G30" s="29"/>
      <c r="H30" s="29"/>
      <c r="I30" s="29"/>
      <c r="J30" s="141">
        <f>ROUND(J118, 2)</f>
        <v>284502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32</v>
      </c>
      <c r="G32" s="29"/>
      <c r="H32" s="29"/>
      <c r="I32" s="142" t="s">
        <v>31</v>
      </c>
      <c r="J32" s="142" t="s">
        <v>33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34</v>
      </c>
      <c r="E33" s="130" t="s">
        <v>35</v>
      </c>
      <c r="F33" s="144">
        <f>ROUND((SUM(BE118:BE138)),  2)</f>
        <v>284502</v>
      </c>
      <c r="G33" s="29"/>
      <c r="H33" s="29"/>
      <c r="I33" s="145">
        <v>0.20999999999999999</v>
      </c>
      <c r="J33" s="144">
        <f>ROUND(((SUM(BE118:BE138))*I33),  2)</f>
        <v>59745.419999999998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36</v>
      </c>
      <c r="F34" s="144">
        <f>ROUND((SUM(BF118:BF138)),  2)</f>
        <v>0</v>
      </c>
      <c r="G34" s="29"/>
      <c r="H34" s="29"/>
      <c r="I34" s="145">
        <v>0.14999999999999999</v>
      </c>
      <c r="J34" s="144">
        <f>ROUND(((SUM(BF118:BF138))*I34),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37</v>
      </c>
      <c r="F35" s="144">
        <f>ROUND((SUM(BG118:BG138)),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38</v>
      </c>
      <c r="F36" s="144">
        <f>ROUND((SUM(BH118:BH138)),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39</v>
      </c>
      <c r="F37" s="144">
        <f>ROUND((SUM(BI118:BI138)),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40</v>
      </c>
      <c r="E39" s="148"/>
      <c r="F39" s="148"/>
      <c r="G39" s="149" t="s">
        <v>41</v>
      </c>
      <c r="H39" s="150" t="s">
        <v>42</v>
      </c>
      <c r="I39" s="148"/>
      <c r="J39" s="151">
        <f>SUM(J30:J37)</f>
        <v>344247.41999999998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43</v>
      </c>
      <c r="E50" s="154"/>
      <c r="F50" s="154"/>
      <c r="G50" s="153" t="s">
        <v>44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45</v>
      </c>
      <c r="E61" s="156"/>
      <c r="F61" s="157" t="s">
        <v>46</v>
      </c>
      <c r="G61" s="155" t="s">
        <v>45</v>
      </c>
      <c r="H61" s="156"/>
      <c r="I61" s="156"/>
      <c r="J61" s="158" t="s">
        <v>46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47</v>
      </c>
      <c r="E65" s="159"/>
      <c r="F65" s="159"/>
      <c r="G65" s="153" t="s">
        <v>48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45</v>
      </c>
      <c r="E76" s="156"/>
      <c r="F76" s="157" t="s">
        <v>46</v>
      </c>
      <c r="G76" s="155" t="s">
        <v>45</v>
      </c>
      <c r="H76" s="156"/>
      <c r="I76" s="156"/>
      <c r="J76" s="158" t="s">
        <v>46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123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16.5" customHeight="1">
      <c r="A85" s="29"/>
      <c r="B85" s="30"/>
      <c r="C85" s="31"/>
      <c r="D85" s="31"/>
      <c r="E85" s="164" t="str">
        <f>E7</f>
        <v>Zřízení pracoviště DŽIN na OŘ Brno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121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PS03 - Klimatizace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27. 6. 2022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 xml:space="preserve"> </v>
      </c>
      <c r="G91" s="31"/>
      <c r="H91" s="31"/>
      <c r="I91" s="26" t="s">
        <v>26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28</v>
      </c>
      <c r="J92" s="27" t="str">
        <f>E24</f>
        <v xml:space="preserve"> 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124</v>
      </c>
      <c r="D94" s="166"/>
      <c r="E94" s="166"/>
      <c r="F94" s="166"/>
      <c r="G94" s="166"/>
      <c r="H94" s="166"/>
      <c r="I94" s="166"/>
      <c r="J94" s="167" t="s">
        <v>125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126</v>
      </c>
      <c r="D96" s="31"/>
      <c r="E96" s="31"/>
      <c r="F96" s="31"/>
      <c r="G96" s="31"/>
      <c r="H96" s="31"/>
      <c r="I96" s="31"/>
      <c r="J96" s="100">
        <f>J118</f>
        <v>284502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127</v>
      </c>
    </row>
    <row r="97" s="9" customFormat="1" ht="24.96" customHeight="1">
      <c r="A97" s="9"/>
      <c r="B97" s="169"/>
      <c r="C97" s="170"/>
      <c r="D97" s="171" t="s">
        <v>130</v>
      </c>
      <c r="E97" s="172"/>
      <c r="F97" s="172"/>
      <c r="G97" s="172"/>
      <c r="H97" s="172"/>
      <c r="I97" s="172"/>
      <c r="J97" s="173">
        <f>J132</f>
        <v>0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69"/>
      <c r="C98" s="170"/>
      <c r="D98" s="171" t="s">
        <v>131</v>
      </c>
      <c r="E98" s="172"/>
      <c r="F98" s="172"/>
      <c r="G98" s="172"/>
      <c r="H98" s="172"/>
      <c r="I98" s="172"/>
      <c r="J98" s="173">
        <f>J133</f>
        <v>48368</v>
      </c>
      <c r="K98" s="170"/>
      <c r="L98" s="17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29"/>
      <c r="B99" s="30"/>
      <c r="C99" s="31"/>
      <c r="D99" s="31"/>
      <c r="E99" s="31"/>
      <c r="F99" s="31"/>
      <c r="G99" s="31"/>
      <c r="H99" s="31"/>
      <c r="I99" s="31"/>
      <c r="J99" s="31"/>
      <c r="K99" s="31"/>
      <c r="L99" s="53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="2" customFormat="1" ht="6.96" customHeight="1">
      <c r="A100" s="29"/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53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="2" customFormat="1" ht="6.96" customHeight="1">
      <c r="A104" s="29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3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="2" customFormat="1" ht="24.96" customHeight="1">
      <c r="A105" s="29"/>
      <c r="B105" s="30"/>
      <c r="C105" s="20" t="s">
        <v>132</v>
      </c>
      <c r="D105" s="31"/>
      <c r="E105" s="31"/>
      <c r="F105" s="31"/>
      <c r="G105" s="31"/>
      <c r="H105" s="31"/>
      <c r="I105" s="31"/>
      <c r="J105" s="31"/>
      <c r="K105" s="31"/>
      <c r="L105" s="53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="2" customFormat="1" ht="6.96" customHeight="1">
      <c r="A106" s="29"/>
      <c r="B106" s="30"/>
      <c r="C106" s="31"/>
      <c r="D106" s="31"/>
      <c r="E106" s="31"/>
      <c r="F106" s="31"/>
      <c r="G106" s="31"/>
      <c r="H106" s="31"/>
      <c r="I106" s="31"/>
      <c r="J106" s="31"/>
      <c r="K106" s="31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12" customHeight="1">
      <c r="A107" s="29"/>
      <c r="B107" s="30"/>
      <c r="C107" s="26" t="s">
        <v>14</v>
      </c>
      <c r="D107" s="31"/>
      <c r="E107" s="31"/>
      <c r="F107" s="31"/>
      <c r="G107" s="31"/>
      <c r="H107" s="31"/>
      <c r="I107" s="31"/>
      <c r="J107" s="31"/>
      <c r="K107" s="31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16.5" customHeight="1">
      <c r="A108" s="29"/>
      <c r="B108" s="30"/>
      <c r="C108" s="31"/>
      <c r="D108" s="31"/>
      <c r="E108" s="164" t="str">
        <f>E7</f>
        <v>Zřízení pracoviště DŽIN na OŘ Brno</v>
      </c>
      <c r="F108" s="26"/>
      <c r="G108" s="26"/>
      <c r="H108" s="26"/>
      <c r="I108" s="31"/>
      <c r="J108" s="31"/>
      <c r="K108" s="31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2" customHeight="1">
      <c r="A109" s="29"/>
      <c r="B109" s="30"/>
      <c r="C109" s="26" t="s">
        <v>121</v>
      </c>
      <c r="D109" s="31"/>
      <c r="E109" s="31"/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6.5" customHeight="1">
      <c r="A110" s="29"/>
      <c r="B110" s="30"/>
      <c r="C110" s="31"/>
      <c r="D110" s="31"/>
      <c r="E110" s="66" t="str">
        <f>E9</f>
        <v>PS03 - Klimatizace</v>
      </c>
      <c r="F110" s="31"/>
      <c r="G110" s="31"/>
      <c r="H110" s="31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6.96" customHeight="1">
      <c r="A111" s="29"/>
      <c r="B111" s="30"/>
      <c r="C111" s="31"/>
      <c r="D111" s="31"/>
      <c r="E111" s="31"/>
      <c r="F111" s="31"/>
      <c r="G111" s="31"/>
      <c r="H111" s="31"/>
      <c r="I111" s="31"/>
      <c r="J111" s="31"/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2" customHeight="1">
      <c r="A112" s="29"/>
      <c r="B112" s="30"/>
      <c r="C112" s="26" t="s">
        <v>18</v>
      </c>
      <c r="D112" s="31"/>
      <c r="E112" s="31"/>
      <c r="F112" s="23" t="str">
        <f>F12</f>
        <v xml:space="preserve"> </v>
      </c>
      <c r="G112" s="31"/>
      <c r="H112" s="31"/>
      <c r="I112" s="26" t="s">
        <v>20</v>
      </c>
      <c r="J112" s="69" t="str">
        <f>IF(J12="","",J12)</f>
        <v>27. 6. 2022</v>
      </c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5.15" customHeight="1">
      <c r="A114" s="29"/>
      <c r="B114" s="30"/>
      <c r="C114" s="26" t="s">
        <v>22</v>
      </c>
      <c r="D114" s="31"/>
      <c r="E114" s="31"/>
      <c r="F114" s="23" t="str">
        <f>E15</f>
        <v xml:space="preserve"> </v>
      </c>
      <c r="G114" s="31"/>
      <c r="H114" s="31"/>
      <c r="I114" s="26" t="s">
        <v>26</v>
      </c>
      <c r="J114" s="27" t="str">
        <f>E21</f>
        <v xml:space="preserve"> </v>
      </c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5.15" customHeight="1">
      <c r="A115" s="29"/>
      <c r="B115" s="30"/>
      <c r="C115" s="26" t="s">
        <v>25</v>
      </c>
      <c r="D115" s="31"/>
      <c r="E115" s="31"/>
      <c r="F115" s="23" t="str">
        <f>IF(E18="","",E18)</f>
        <v xml:space="preserve"> </v>
      </c>
      <c r="G115" s="31"/>
      <c r="H115" s="31"/>
      <c r="I115" s="26" t="s">
        <v>28</v>
      </c>
      <c r="J115" s="27" t="str">
        <f>E24</f>
        <v xml:space="preserve"> </v>
      </c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0.32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11" customFormat="1" ht="29.28" customHeight="1">
      <c r="A117" s="181"/>
      <c r="B117" s="182"/>
      <c r="C117" s="183" t="s">
        <v>133</v>
      </c>
      <c r="D117" s="184" t="s">
        <v>55</v>
      </c>
      <c r="E117" s="184" t="s">
        <v>51</v>
      </c>
      <c r="F117" s="184" t="s">
        <v>52</v>
      </c>
      <c r="G117" s="184" t="s">
        <v>134</v>
      </c>
      <c r="H117" s="184" t="s">
        <v>135</v>
      </c>
      <c r="I117" s="184" t="s">
        <v>136</v>
      </c>
      <c r="J117" s="185" t="s">
        <v>125</v>
      </c>
      <c r="K117" s="186" t="s">
        <v>137</v>
      </c>
      <c r="L117" s="187"/>
      <c r="M117" s="90" t="s">
        <v>1</v>
      </c>
      <c r="N117" s="91" t="s">
        <v>34</v>
      </c>
      <c r="O117" s="91" t="s">
        <v>138</v>
      </c>
      <c r="P117" s="91" t="s">
        <v>139</v>
      </c>
      <c r="Q117" s="91" t="s">
        <v>140</v>
      </c>
      <c r="R117" s="91" t="s">
        <v>141</v>
      </c>
      <c r="S117" s="91" t="s">
        <v>142</v>
      </c>
      <c r="T117" s="92" t="s">
        <v>143</v>
      </c>
      <c r="U117" s="181"/>
      <c r="V117" s="181"/>
      <c r="W117" s="181"/>
      <c r="X117" s="181"/>
      <c r="Y117" s="181"/>
      <c r="Z117" s="181"/>
      <c r="AA117" s="181"/>
      <c r="AB117" s="181"/>
      <c r="AC117" s="181"/>
      <c r="AD117" s="181"/>
      <c r="AE117" s="181"/>
    </row>
    <row r="118" s="2" customFormat="1" ht="22.8" customHeight="1">
      <c r="A118" s="29"/>
      <c r="B118" s="30"/>
      <c r="C118" s="97" t="s">
        <v>144</v>
      </c>
      <c r="D118" s="31"/>
      <c r="E118" s="31"/>
      <c r="F118" s="31"/>
      <c r="G118" s="31"/>
      <c r="H118" s="31"/>
      <c r="I118" s="31"/>
      <c r="J118" s="188">
        <f>BK118</f>
        <v>284502</v>
      </c>
      <c r="K118" s="31"/>
      <c r="L118" s="35"/>
      <c r="M118" s="93"/>
      <c r="N118" s="189"/>
      <c r="O118" s="94"/>
      <c r="P118" s="190">
        <f>P119+SUM(P120:P133)</f>
        <v>0</v>
      </c>
      <c r="Q118" s="94"/>
      <c r="R118" s="190">
        <f>R119+SUM(R120:R133)</f>
        <v>0</v>
      </c>
      <c r="S118" s="94"/>
      <c r="T118" s="191">
        <f>T119+SUM(T120:T133)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69</v>
      </c>
      <c r="AU118" s="14" t="s">
        <v>127</v>
      </c>
      <c r="BK118" s="192">
        <f>BK119+SUM(BK120:BK133)</f>
        <v>284502</v>
      </c>
    </row>
    <row r="119" s="2" customFormat="1" ht="24.15" customHeight="1">
      <c r="A119" s="29"/>
      <c r="B119" s="30"/>
      <c r="C119" s="221" t="s">
        <v>78</v>
      </c>
      <c r="D119" s="221" t="s">
        <v>182</v>
      </c>
      <c r="E119" s="222" t="s">
        <v>457</v>
      </c>
      <c r="F119" s="223" t="s">
        <v>458</v>
      </c>
      <c r="G119" s="224" t="s">
        <v>218</v>
      </c>
      <c r="H119" s="225">
        <v>1</v>
      </c>
      <c r="I119" s="226">
        <v>61200</v>
      </c>
      <c r="J119" s="226">
        <f>ROUND(I119*H119,2)</f>
        <v>61200</v>
      </c>
      <c r="K119" s="227"/>
      <c r="L119" s="228"/>
      <c r="M119" s="229" t="s">
        <v>1</v>
      </c>
      <c r="N119" s="230" t="s">
        <v>35</v>
      </c>
      <c r="O119" s="217">
        <v>0</v>
      </c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219" t="s">
        <v>160</v>
      </c>
      <c r="AT119" s="219" t="s">
        <v>182</v>
      </c>
      <c r="AU119" s="219" t="s">
        <v>70</v>
      </c>
      <c r="AY119" s="14" t="s">
        <v>147</v>
      </c>
      <c r="BE119" s="220">
        <f>IF(N119="základní",J119,0)</f>
        <v>61200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14" t="s">
        <v>78</v>
      </c>
      <c r="BK119" s="220">
        <f>ROUND(I119*H119,2)</f>
        <v>61200</v>
      </c>
      <c r="BL119" s="14" t="s">
        <v>160</v>
      </c>
      <c r="BM119" s="219" t="s">
        <v>80</v>
      </c>
    </row>
    <row r="120" s="2" customFormat="1" ht="33" customHeight="1">
      <c r="A120" s="29"/>
      <c r="B120" s="30"/>
      <c r="C120" s="221" t="s">
        <v>80</v>
      </c>
      <c r="D120" s="221" t="s">
        <v>182</v>
      </c>
      <c r="E120" s="222" t="s">
        <v>459</v>
      </c>
      <c r="F120" s="223" t="s">
        <v>460</v>
      </c>
      <c r="G120" s="224" t="s">
        <v>218</v>
      </c>
      <c r="H120" s="225">
        <v>1</v>
      </c>
      <c r="I120" s="226">
        <v>68000</v>
      </c>
      <c r="J120" s="226">
        <f>ROUND(I120*H120,2)</f>
        <v>68000</v>
      </c>
      <c r="K120" s="227"/>
      <c r="L120" s="228"/>
      <c r="M120" s="229" t="s">
        <v>1</v>
      </c>
      <c r="N120" s="230" t="s">
        <v>35</v>
      </c>
      <c r="O120" s="217">
        <v>0</v>
      </c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219" t="s">
        <v>160</v>
      </c>
      <c r="AT120" s="219" t="s">
        <v>182</v>
      </c>
      <c r="AU120" s="219" t="s">
        <v>70</v>
      </c>
      <c r="AY120" s="14" t="s">
        <v>147</v>
      </c>
      <c r="BE120" s="220">
        <f>IF(N120="základní",J120,0)</f>
        <v>68000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14" t="s">
        <v>78</v>
      </c>
      <c r="BK120" s="220">
        <f>ROUND(I120*H120,2)</f>
        <v>68000</v>
      </c>
      <c r="BL120" s="14" t="s">
        <v>160</v>
      </c>
      <c r="BM120" s="219" t="s">
        <v>154</v>
      </c>
    </row>
    <row r="121" s="2" customFormat="1" ht="16.5" customHeight="1">
      <c r="A121" s="29"/>
      <c r="B121" s="30"/>
      <c r="C121" s="221" t="s">
        <v>161</v>
      </c>
      <c r="D121" s="221" t="s">
        <v>182</v>
      </c>
      <c r="E121" s="222" t="s">
        <v>461</v>
      </c>
      <c r="F121" s="223" t="s">
        <v>462</v>
      </c>
      <c r="G121" s="224" t="s">
        <v>218</v>
      </c>
      <c r="H121" s="225">
        <v>2</v>
      </c>
      <c r="I121" s="226">
        <v>2400</v>
      </c>
      <c r="J121" s="226">
        <f>ROUND(I121*H121,2)</f>
        <v>4800</v>
      </c>
      <c r="K121" s="227"/>
      <c r="L121" s="228"/>
      <c r="M121" s="229" t="s">
        <v>1</v>
      </c>
      <c r="N121" s="230" t="s">
        <v>35</v>
      </c>
      <c r="O121" s="217">
        <v>0</v>
      </c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19" t="s">
        <v>160</v>
      </c>
      <c r="AT121" s="219" t="s">
        <v>182</v>
      </c>
      <c r="AU121" s="219" t="s">
        <v>70</v>
      </c>
      <c r="AY121" s="14" t="s">
        <v>147</v>
      </c>
      <c r="BE121" s="220">
        <f>IF(N121="základní",J121,0)</f>
        <v>4800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4" t="s">
        <v>78</v>
      </c>
      <c r="BK121" s="220">
        <f>ROUND(I121*H121,2)</f>
        <v>4800</v>
      </c>
      <c r="BL121" s="14" t="s">
        <v>160</v>
      </c>
      <c r="BM121" s="219" t="s">
        <v>164</v>
      </c>
    </row>
    <row r="122" s="2" customFormat="1" ht="55.5" customHeight="1">
      <c r="A122" s="29"/>
      <c r="B122" s="30"/>
      <c r="C122" s="221" t="s">
        <v>154</v>
      </c>
      <c r="D122" s="221" t="s">
        <v>182</v>
      </c>
      <c r="E122" s="222" t="s">
        <v>463</v>
      </c>
      <c r="F122" s="223" t="s">
        <v>464</v>
      </c>
      <c r="G122" s="224" t="s">
        <v>218</v>
      </c>
      <c r="H122" s="225">
        <v>1</v>
      </c>
      <c r="I122" s="226">
        <v>490</v>
      </c>
      <c r="J122" s="226">
        <f>ROUND(I122*H122,2)</f>
        <v>490</v>
      </c>
      <c r="K122" s="227"/>
      <c r="L122" s="228"/>
      <c r="M122" s="229" t="s">
        <v>1</v>
      </c>
      <c r="N122" s="230" t="s">
        <v>35</v>
      </c>
      <c r="O122" s="217">
        <v>0</v>
      </c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219" t="s">
        <v>160</v>
      </c>
      <c r="AT122" s="219" t="s">
        <v>182</v>
      </c>
      <c r="AU122" s="219" t="s">
        <v>70</v>
      </c>
      <c r="AY122" s="14" t="s">
        <v>147</v>
      </c>
      <c r="BE122" s="220">
        <f>IF(N122="základní",J122,0)</f>
        <v>490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4" t="s">
        <v>78</v>
      </c>
      <c r="BK122" s="220">
        <f>ROUND(I122*H122,2)</f>
        <v>490</v>
      </c>
      <c r="BL122" s="14" t="s">
        <v>160</v>
      </c>
      <c r="BM122" s="219" t="s">
        <v>170</v>
      </c>
    </row>
    <row r="123" s="2" customFormat="1" ht="16.5" customHeight="1">
      <c r="A123" s="29"/>
      <c r="B123" s="30"/>
      <c r="C123" s="221" t="s">
        <v>171</v>
      </c>
      <c r="D123" s="221" t="s">
        <v>182</v>
      </c>
      <c r="E123" s="222" t="s">
        <v>465</v>
      </c>
      <c r="F123" s="223" t="s">
        <v>466</v>
      </c>
      <c r="G123" s="224" t="s">
        <v>218</v>
      </c>
      <c r="H123" s="225">
        <v>1</v>
      </c>
      <c r="I123" s="226">
        <v>1750</v>
      </c>
      <c r="J123" s="226">
        <f>ROUND(I123*H123,2)</f>
        <v>1750</v>
      </c>
      <c r="K123" s="227"/>
      <c r="L123" s="228"/>
      <c r="M123" s="229" t="s">
        <v>1</v>
      </c>
      <c r="N123" s="230" t="s">
        <v>35</v>
      </c>
      <c r="O123" s="217">
        <v>0</v>
      </c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219" t="s">
        <v>160</v>
      </c>
      <c r="AT123" s="219" t="s">
        <v>182</v>
      </c>
      <c r="AU123" s="219" t="s">
        <v>70</v>
      </c>
      <c r="AY123" s="14" t="s">
        <v>147</v>
      </c>
      <c r="BE123" s="220">
        <f>IF(N123="základní",J123,0)</f>
        <v>1750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14" t="s">
        <v>78</v>
      </c>
      <c r="BK123" s="220">
        <f>ROUND(I123*H123,2)</f>
        <v>1750</v>
      </c>
      <c r="BL123" s="14" t="s">
        <v>160</v>
      </c>
      <c r="BM123" s="219" t="s">
        <v>174</v>
      </c>
    </row>
    <row r="124" s="2" customFormat="1" ht="16.5" customHeight="1">
      <c r="A124" s="29"/>
      <c r="B124" s="30"/>
      <c r="C124" s="221" t="s">
        <v>164</v>
      </c>
      <c r="D124" s="221" t="s">
        <v>182</v>
      </c>
      <c r="E124" s="222" t="s">
        <v>467</v>
      </c>
      <c r="F124" s="223" t="s">
        <v>468</v>
      </c>
      <c r="G124" s="224" t="s">
        <v>213</v>
      </c>
      <c r="H124" s="225">
        <v>16</v>
      </c>
      <c r="I124" s="226">
        <v>125</v>
      </c>
      <c r="J124" s="226">
        <f>ROUND(I124*H124,2)</f>
        <v>2000</v>
      </c>
      <c r="K124" s="227"/>
      <c r="L124" s="228"/>
      <c r="M124" s="229" t="s">
        <v>1</v>
      </c>
      <c r="N124" s="230" t="s">
        <v>35</v>
      </c>
      <c r="O124" s="217">
        <v>0</v>
      </c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19" t="s">
        <v>160</v>
      </c>
      <c r="AT124" s="219" t="s">
        <v>182</v>
      </c>
      <c r="AU124" s="219" t="s">
        <v>70</v>
      </c>
      <c r="AY124" s="14" t="s">
        <v>147</v>
      </c>
      <c r="BE124" s="220">
        <f>IF(N124="základní",J124,0)</f>
        <v>2000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4" t="s">
        <v>78</v>
      </c>
      <c r="BK124" s="220">
        <f>ROUND(I124*H124,2)</f>
        <v>2000</v>
      </c>
      <c r="BL124" s="14" t="s">
        <v>160</v>
      </c>
      <c r="BM124" s="219" t="s">
        <v>177</v>
      </c>
    </row>
    <row r="125" s="2" customFormat="1" ht="16.5" customHeight="1">
      <c r="A125" s="29"/>
      <c r="B125" s="30"/>
      <c r="C125" s="221" t="s">
        <v>178</v>
      </c>
      <c r="D125" s="221" t="s">
        <v>182</v>
      </c>
      <c r="E125" s="222" t="s">
        <v>469</v>
      </c>
      <c r="F125" s="223" t="s">
        <v>470</v>
      </c>
      <c r="G125" s="224" t="s">
        <v>185</v>
      </c>
      <c r="H125" s="225">
        <v>8</v>
      </c>
      <c r="I125" s="226">
        <v>355</v>
      </c>
      <c r="J125" s="226">
        <f>ROUND(I125*H125,2)</f>
        <v>2840</v>
      </c>
      <c r="K125" s="227"/>
      <c r="L125" s="228"/>
      <c r="M125" s="229" t="s">
        <v>1</v>
      </c>
      <c r="N125" s="230" t="s">
        <v>35</v>
      </c>
      <c r="O125" s="217">
        <v>0</v>
      </c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19" t="s">
        <v>160</v>
      </c>
      <c r="AT125" s="219" t="s">
        <v>182</v>
      </c>
      <c r="AU125" s="219" t="s">
        <v>70</v>
      </c>
      <c r="AY125" s="14" t="s">
        <v>147</v>
      </c>
      <c r="BE125" s="220">
        <f>IF(N125="základní",J125,0)</f>
        <v>2840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4" t="s">
        <v>78</v>
      </c>
      <c r="BK125" s="220">
        <f>ROUND(I125*H125,2)</f>
        <v>2840</v>
      </c>
      <c r="BL125" s="14" t="s">
        <v>160</v>
      </c>
      <c r="BM125" s="219" t="s">
        <v>181</v>
      </c>
    </row>
    <row r="126" s="2" customFormat="1" ht="49.05" customHeight="1">
      <c r="A126" s="29"/>
      <c r="B126" s="30"/>
      <c r="C126" s="221" t="s">
        <v>170</v>
      </c>
      <c r="D126" s="221" t="s">
        <v>182</v>
      </c>
      <c r="E126" s="222" t="s">
        <v>471</v>
      </c>
      <c r="F126" s="223" t="s">
        <v>472</v>
      </c>
      <c r="G126" s="224" t="s">
        <v>218</v>
      </c>
      <c r="H126" s="225">
        <v>1</v>
      </c>
      <c r="I126" s="226">
        <v>550</v>
      </c>
      <c r="J126" s="226">
        <f>ROUND(I126*H126,2)</f>
        <v>550</v>
      </c>
      <c r="K126" s="227"/>
      <c r="L126" s="228"/>
      <c r="M126" s="229" t="s">
        <v>1</v>
      </c>
      <c r="N126" s="230" t="s">
        <v>35</v>
      </c>
      <c r="O126" s="217">
        <v>0</v>
      </c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19" t="s">
        <v>160</v>
      </c>
      <c r="AT126" s="219" t="s">
        <v>182</v>
      </c>
      <c r="AU126" s="219" t="s">
        <v>70</v>
      </c>
      <c r="AY126" s="14" t="s">
        <v>147</v>
      </c>
      <c r="BE126" s="220">
        <f>IF(N126="základní",J126,0)</f>
        <v>550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4" t="s">
        <v>78</v>
      </c>
      <c r="BK126" s="220">
        <f>ROUND(I126*H126,2)</f>
        <v>550</v>
      </c>
      <c r="BL126" s="14" t="s">
        <v>160</v>
      </c>
      <c r="BM126" s="219" t="s">
        <v>186</v>
      </c>
    </row>
    <row r="127" s="2" customFormat="1" ht="16.5" customHeight="1">
      <c r="A127" s="29"/>
      <c r="B127" s="30"/>
      <c r="C127" s="221" t="s">
        <v>148</v>
      </c>
      <c r="D127" s="221" t="s">
        <v>182</v>
      </c>
      <c r="E127" s="222" t="s">
        <v>473</v>
      </c>
      <c r="F127" s="223" t="s">
        <v>474</v>
      </c>
      <c r="G127" s="224" t="s">
        <v>213</v>
      </c>
      <c r="H127" s="225">
        <v>16</v>
      </c>
      <c r="I127" s="226">
        <v>69</v>
      </c>
      <c r="J127" s="226">
        <f>ROUND(I127*H127,2)</f>
        <v>1104</v>
      </c>
      <c r="K127" s="227"/>
      <c r="L127" s="228"/>
      <c r="M127" s="229" t="s">
        <v>1</v>
      </c>
      <c r="N127" s="230" t="s">
        <v>35</v>
      </c>
      <c r="O127" s="217">
        <v>0</v>
      </c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19" t="s">
        <v>160</v>
      </c>
      <c r="AT127" s="219" t="s">
        <v>182</v>
      </c>
      <c r="AU127" s="219" t="s">
        <v>70</v>
      </c>
      <c r="AY127" s="14" t="s">
        <v>147</v>
      </c>
      <c r="BE127" s="220">
        <f>IF(N127="základní",J127,0)</f>
        <v>1104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4" t="s">
        <v>78</v>
      </c>
      <c r="BK127" s="220">
        <f>ROUND(I127*H127,2)</f>
        <v>1104</v>
      </c>
      <c r="BL127" s="14" t="s">
        <v>160</v>
      </c>
      <c r="BM127" s="219" t="s">
        <v>189</v>
      </c>
    </row>
    <row r="128" s="2" customFormat="1" ht="37.8" customHeight="1">
      <c r="A128" s="29"/>
      <c r="B128" s="30"/>
      <c r="C128" s="221" t="s">
        <v>174</v>
      </c>
      <c r="D128" s="221" t="s">
        <v>182</v>
      </c>
      <c r="E128" s="222" t="s">
        <v>475</v>
      </c>
      <c r="F128" s="223" t="s">
        <v>476</v>
      </c>
      <c r="G128" s="224" t="s">
        <v>218</v>
      </c>
      <c r="H128" s="225">
        <v>2</v>
      </c>
      <c r="I128" s="226">
        <v>5000</v>
      </c>
      <c r="J128" s="226">
        <f>ROUND(I128*H128,2)</f>
        <v>10000</v>
      </c>
      <c r="K128" s="227"/>
      <c r="L128" s="228"/>
      <c r="M128" s="229" t="s">
        <v>1</v>
      </c>
      <c r="N128" s="230" t="s">
        <v>35</v>
      </c>
      <c r="O128" s="217">
        <v>0</v>
      </c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19" t="s">
        <v>160</v>
      </c>
      <c r="AT128" s="219" t="s">
        <v>182</v>
      </c>
      <c r="AU128" s="219" t="s">
        <v>70</v>
      </c>
      <c r="AY128" s="14" t="s">
        <v>147</v>
      </c>
      <c r="BE128" s="220">
        <f>IF(N128="základní",J128,0)</f>
        <v>10000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4" t="s">
        <v>78</v>
      </c>
      <c r="BK128" s="220">
        <f>ROUND(I128*H128,2)</f>
        <v>10000</v>
      </c>
      <c r="BL128" s="14" t="s">
        <v>160</v>
      </c>
      <c r="BM128" s="219" t="s">
        <v>192</v>
      </c>
    </row>
    <row r="129" s="2" customFormat="1" ht="21.75" customHeight="1">
      <c r="A129" s="29"/>
      <c r="B129" s="30"/>
      <c r="C129" s="221" t="s">
        <v>193</v>
      </c>
      <c r="D129" s="221" t="s">
        <v>182</v>
      </c>
      <c r="E129" s="222" t="s">
        <v>477</v>
      </c>
      <c r="F129" s="223" t="s">
        <v>478</v>
      </c>
      <c r="G129" s="224" t="s">
        <v>218</v>
      </c>
      <c r="H129" s="225">
        <v>2</v>
      </c>
      <c r="I129" s="226">
        <v>200</v>
      </c>
      <c r="J129" s="226">
        <f>ROUND(I129*H129,2)</f>
        <v>400</v>
      </c>
      <c r="K129" s="227"/>
      <c r="L129" s="228"/>
      <c r="M129" s="229" t="s">
        <v>1</v>
      </c>
      <c r="N129" s="230" t="s">
        <v>35</v>
      </c>
      <c r="O129" s="217">
        <v>0</v>
      </c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19" t="s">
        <v>160</v>
      </c>
      <c r="AT129" s="219" t="s">
        <v>182</v>
      </c>
      <c r="AU129" s="219" t="s">
        <v>70</v>
      </c>
      <c r="AY129" s="14" t="s">
        <v>147</v>
      </c>
      <c r="BE129" s="220">
        <f>IF(N129="základní",J129,0)</f>
        <v>400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4" t="s">
        <v>78</v>
      </c>
      <c r="BK129" s="220">
        <f>ROUND(I129*H129,2)</f>
        <v>400</v>
      </c>
      <c r="BL129" s="14" t="s">
        <v>160</v>
      </c>
      <c r="BM129" s="219" t="s">
        <v>196</v>
      </c>
    </row>
    <row r="130" s="2" customFormat="1" ht="37.8" customHeight="1">
      <c r="A130" s="29"/>
      <c r="B130" s="30"/>
      <c r="C130" s="221" t="s">
        <v>177</v>
      </c>
      <c r="D130" s="221" t="s">
        <v>182</v>
      </c>
      <c r="E130" s="222" t="s">
        <v>479</v>
      </c>
      <c r="F130" s="223" t="s">
        <v>480</v>
      </c>
      <c r="G130" s="224" t="s">
        <v>218</v>
      </c>
      <c r="H130" s="225">
        <v>2</v>
      </c>
      <c r="I130" s="226">
        <v>2500</v>
      </c>
      <c r="J130" s="226">
        <f>ROUND(I130*H130,2)</f>
        <v>5000</v>
      </c>
      <c r="K130" s="227"/>
      <c r="L130" s="228"/>
      <c r="M130" s="229" t="s">
        <v>1</v>
      </c>
      <c r="N130" s="230" t="s">
        <v>35</v>
      </c>
      <c r="O130" s="217">
        <v>0</v>
      </c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19" t="s">
        <v>160</v>
      </c>
      <c r="AT130" s="219" t="s">
        <v>182</v>
      </c>
      <c r="AU130" s="219" t="s">
        <v>70</v>
      </c>
      <c r="AY130" s="14" t="s">
        <v>147</v>
      </c>
      <c r="BE130" s="220">
        <f>IF(N130="základní",J130,0)</f>
        <v>5000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4" t="s">
        <v>78</v>
      </c>
      <c r="BK130" s="220">
        <f>ROUND(I130*H130,2)</f>
        <v>5000</v>
      </c>
      <c r="BL130" s="14" t="s">
        <v>160</v>
      </c>
      <c r="BM130" s="219" t="s">
        <v>199</v>
      </c>
    </row>
    <row r="131" s="2" customFormat="1" ht="33" customHeight="1">
      <c r="A131" s="29"/>
      <c r="B131" s="30"/>
      <c r="C131" s="221" t="s">
        <v>200</v>
      </c>
      <c r="D131" s="221" t="s">
        <v>182</v>
      </c>
      <c r="E131" s="222" t="s">
        <v>481</v>
      </c>
      <c r="F131" s="223" t="s">
        <v>460</v>
      </c>
      <c r="G131" s="224" t="s">
        <v>218</v>
      </c>
      <c r="H131" s="225">
        <v>1</v>
      </c>
      <c r="I131" s="226">
        <v>78000</v>
      </c>
      <c r="J131" s="226">
        <f>ROUND(I131*H131,2)</f>
        <v>78000</v>
      </c>
      <c r="K131" s="227"/>
      <c r="L131" s="228"/>
      <c r="M131" s="229" t="s">
        <v>1</v>
      </c>
      <c r="N131" s="230" t="s">
        <v>35</v>
      </c>
      <c r="O131" s="217">
        <v>0</v>
      </c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19" t="s">
        <v>160</v>
      </c>
      <c r="AT131" s="219" t="s">
        <v>182</v>
      </c>
      <c r="AU131" s="219" t="s">
        <v>70</v>
      </c>
      <c r="AY131" s="14" t="s">
        <v>147</v>
      </c>
      <c r="BE131" s="220">
        <f>IF(N131="základní",J131,0)</f>
        <v>78000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4" t="s">
        <v>78</v>
      </c>
      <c r="BK131" s="220">
        <f>ROUND(I131*H131,2)</f>
        <v>78000</v>
      </c>
      <c r="BL131" s="14" t="s">
        <v>160</v>
      </c>
      <c r="BM131" s="219" t="s">
        <v>203</v>
      </c>
    </row>
    <row r="132" s="12" customFormat="1" ht="25.92" customHeight="1">
      <c r="A132" s="12"/>
      <c r="B132" s="193"/>
      <c r="C132" s="194"/>
      <c r="D132" s="195" t="s">
        <v>69</v>
      </c>
      <c r="E132" s="196" t="s">
        <v>155</v>
      </c>
      <c r="F132" s="196" t="s">
        <v>156</v>
      </c>
      <c r="G132" s="194"/>
      <c r="H132" s="194"/>
      <c r="I132" s="194"/>
      <c r="J132" s="197">
        <f>BK132</f>
        <v>0</v>
      </c>
      <c r="K132" s="194"/>
      <c r="L132" s="198"/>
      <c r="M132" s="199"/>
      <c r="N132" s="200"/>
      <c r="O132" s="200"/>
      <c r="P132" s="201">
        <v>0</v>
      </c>
      <c r="Q132" s="200"/>
      <c r="R132" s="201">
        <v>0</v>
      </c>
      <c r="S132" s="200"/>
      <c r="T132" s="202"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3" t="s">
        <v>154</v>
      </c>
      <c r="AT132" s="204" t="s">
        <v>69</v>
      </c>
      <c r="AU132" s="204" t="s">
        <v>70</v>
      </c>
      <c r="AY132" s="203" t="s">
        <v>147</v>
      </c>
      <c r="BK132" s="205">
        <v>0</v>
      </c>
    </row>
    <row r="133" s="12" customFormat="1" ht="25.92" customHeight="1">
      <c r="A133" s="12"/>
      <c r="B133" s="193"/>
      <c r="C133" s="194"/>
      <c r="D133" s="195" t="s">
        <v>69</v>
      </c>
      <c r="E133" s="196" t="s">
        <v>165</v>
      </c>
      <c r="F133" s="196" t="s">
        <v>166</v>
      </c>
      <c r="G133" s="194"/>
      <c r="H133" s="194"/>
      <c r="I133" s="194"/>
      <c r="J133" s="197">
        <f>BK133</f>
        <v>48368</v>
      </c>
      <c r="K133" s="194"/>
      <c r="L133" s="198"/>
      <c r="M133" s="199"/>
      <c r="N133" s="200"/>
      <c r="O133" s="200"/>
      <c r="P133" s="201">
        <f>SUM(P134:P138)</f>
        <v>0</v>
      </c>
      <c r="Q133" s="200"/>
      <c r="R133" s="201">
        <f>SUM(R134:R138)</f>
        <v>0</v>
      </c>
      <c r="S133" s="200"/>
      <c r="T133" s="202">
        <f>SUM(T134:T138)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3" t="s">
        <v>154</v>
      </c>
      <c r="AT133" s="204" t="s">
        <v>69</v>
      </c>
      <c r="AU133" s="204" t="s">
        <v>70</v>
      </c>
      <c r="AY133" s="203" t="s">
        <v>147</v>
      </c>
      <c r="BK133" s="205">
        <f>SUM(BK134:BK138)</f>
        <v>48368</v>
      </c>
    </row>
    <row r="134" s="2" customFormat="1" ht="16.5" customHeight="1">
      <c r="A134" s="29"/>
      <c r="B134" s="30"/>
      <c r="C134" s="208" t="s">
        <v>181</v>
      </c>
      <c r="D134" s="208" t="s">
        <v>150</v>
      </c>
      <c r="E134" s="209" t="s">
        <v>482</v>
      </c>
      <c r="F134" s="210" t="s">
        <v>483</v>
      </c>
      <c r="G134" s="211" t="s">
        <v>218</v>
      </c>
      <c r="H134" s="212">
        <v>2</v>
      </c>
      <c r="I134" s="213">
        <v>1210</v>
      </c>
      <c r="J134" s="213">
        <f>ROUND(I134*H134,2)</f>
        <v>2420</v>
      </c>
      <c r="K134" s="214"/>
      <c r="L134" s="35"/>
      <c r="M134" s="215" t="s">
        <v>1</v>
      </c>
      <c r="N134" s="216" t="s">
        <v>35</v>
      </c>
      <c r="O134" s="217">
        <v>0</v>
      </c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19" t="s">
        <v>160</v>
      </c>
      <c r="AT134" s="219" t="s">
        <v>150</v>
      </c>
      <c r="AU134" s="219" t="s">
        <v>78</v>
      </c>
      <c r="AY134" s="14" t="s">
        <v>147</v>
      </c>
      <c r="BE134" s="220">
        <f>IF(N134="základní",J134,0)</f>
        <v>2420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4" t="s">
        <v>78</v>
      </c>
      <c r="BK134" s="220">
        <f>ROUND(I134*H134,2)</f>
        <v>2420</v>
      </c>
      <c r="BL134" s="14" t="s">
        <v>160</v>
      </c>
      <c r="BM134" s="219" t="s">
        <v>378</v>
      </c>
    </row>
    <row r="135" s="2" customFormat="1" ht="24.15" customHeight="1">
      <c r="A135" s="29"/>
      <c r="B135" s="30"/>
      <c r="C135" s="208" t="s">
        <v>8</v>
      </c>
      <c r="D135" s="208" t="s">
        <v>150</v>
      </c>
      <c r="E135" s="209" t="s">
        <v>484</v>
      </c>
      <c r="F135" s="210" t="s">
        <v>485</v>
      </c>
      <c r="G135" s="211" t="s">
        <v>159</v>
      </c>
      <c r="H135" s="212">
        <v>32</v>
      </c>
      <c r="I135" s="213">
        <v>499</v>
      </c>
      <c r="J135" s="213">
        <f>ROUND(I135*H135,2)</f>
        <v>15968</v>
      </c>
      <c r="K135" s="214"/>
      <c r="L135" s="35"/>
      <c r="M135" s="215" t="s">
        <v>1</v>
      </c>
      <c r="N135" s="216" t="s">
        <v>35</v>
      </c>
      <c r="O135" s="217">
        <v>0</v>
      </c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19" t="s">
        <v>160</v>
      </c>
      <c r="AT135" s="219" t="s">
        <v>150</v>
      </c>
      <c r="AU135" s="219" t="s">
        <v>78</v>
      </c>
      <c r="AY135" s="14" t="s">
        <v>147</v>
      </c>
      <c r="BE135" s="220">
        <f>IF(N135="základní",J135,0)</f>
        <v>15968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4" t="s">
        <v>78</v>
      </c>
      <c r="BK135" s="220">
        <f>ROUND(I135*H135,2)</f>
        <v>15968</v>
      </c>
      <c r="BL135" s="14" t="s">
        <v>160</v>
      </c>
      <c r="BM135" s="219" t="s">
        <v>381</v>
      </c>
    </row>
    <row r="136" s="2" customFormat="1" ht="24.15" customHeight="1">
      <c r="A136" s="29"/>
      <c r="B136" s="30"/>
      <c r="C136" s="208" t="s">
        <v>186</v>
      </c>
      <c r="D136" s="208" t="s">
        <v>150</v>
      </c>
      <c r="E136" s="209" t="s">
        <v>486</v>
      </c>
      <c r="F136" s="210" t="s">
        <v>487</v>
      </c>
      <c r="G136" s="211" t="s">
        <v>218</v>
      </c>
      <c r="H136" s="212">
        <v>2</v>
      </c>
      <c r="I136" s="213">
        <v>1190</v>
      </c>
      <c r="J136" s="213">
        <f>ROUND(I136*H136,2)</f>
        <v>2380</v>
      </c>
      <c r="K136" s="214"/>
      <c r="L136" s="35"/>
      <c r="M136" s="215" t="s">
        <v>1</v>
      </c>
      <c r="N136" s="216" t="s">
        <v>35</v>
      </c>
      <c r="O136" s="217">
        <v>0</v>
      </c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19" t="s">
        <v>160</v>
      </c>
      <c r="AT136" s="219" t="s">
        <v>150</v>
      </c>
      <c r="AU136" s="219" t="s">
        <v>78</v>
      </c>
      <c r="AY136" s="14" t="s">
        <v>147</v>
      </c>
      <c r="BE136" s="220">
        <f>IF(N136="základní",J136,0)</f>
        <v>2380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4" t="s">
        <v>78</v>
      </c>
      <c r="BK136" s="220">
        <f>ROUND(I136*H136,2)</f>
        <v>2380</v>
      </c>
      <c r="BL136" s="14" t="s">
        <v>160</v>
      </c>
      <c r="BM136" s="219" t="s">
        <v>243</v>
      </c>
    </row>
    <row r="137" s="2" customFormat="1" ht="21.75" customHeight="1">
      <c r="A137" s="29"/>
      <c r="B137" s="30"/>
      <c r="C137" s="208" t="s">
        <v>384</v>
      </c>
      <c r="D137" s="208" t="s">
        <v>150</v>
      </c>
      <c r="E137" s="209" t="s">
        <v>488</v>
      </c>
      <c r="F137" s="210" t="s">
        <v>489</v>
      </c>
      <c r="G137" s="211" t="s">
        <v>218</v>
      </c>
      <c r="H137" s="212">
        <v>1</v>
      </c>
      <c r="I137" s="213">
        <v>12800</v>
      </c>
      <c r="J137" s="213">
        <f>ROUND(I137*H137,2)</f>
        <v>12800</v>
      </c>
      <c r="K137" s="214"/>
      <c r="L137" s="35"/>
      <c r="M137" s="215" t="s">
        <v>1</v>
      </c>
      <c r="N137" s="216" t="s">
        <v>35</v>
      </c>
      <c r="O137" s="217">
        <v>0</v>
      </c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19" t="s">
        <v>160</v>
      </c>
      <c r="AT137" s="219" t="s">
        <v>150</v>
      </c>
      <c r="AU137" s="219" t="s">
        <v>78</v>
      </c>
      <c r="AY137" s="14" t="s">
        <v>147</v>
      </c>
      <c r="BE137" s="220">
        <f>IF(N137="základní",J137,0)</f>
        <v>12800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4" t="s">
        <v>78</v>
      </c>
      <c r="BK137" s="220">
        <f>ROUND(I137*H137,2)</f>
        <v>12800</v>
      </c>
      <c r="BL137" s="14" t="s">
        <v>160</v>
      </c>
      <c r="BM137" s="219" t="s">
        <v>387</v>
      </c>
    </row>
    <row r="138" s="2" customFormat="1" ht="21.75" customHeight="1">
      <c r="A138" s="29"/>
      <c r="B138" s="30"/>
      <c r="C138" s="208" t="s">
        <v>189</v>
      </c>
      <c r="D138" s="208" t="s">
        <v>150</v>
      </c>
      <c r="E138" s="209" t="s">
        <v>490</v>
      </c>
      <c r="F138" s="210" t="s">
        <v>491</v>
      </c>
      <c r="G138" s="211" t="s">
        <v>218</v>
      </c>
      <c r="H138" s="212">
        <v>1</v>
      </c>
      <c r="I138" s="213">
        <v>14800</v>
      </c>
      <c r="J138" s="213">
        <f>ROUND(I138*H138,2)</f>
        <v>14800</v>
      </c>
      <c r="K138" s="214"/>
      <c r="L138" s="35"/>
      <c r="M138" s="235" t="s">
        <v>1</v>
      </c>
      <c r="N138" s="236" t="s">
        <v>35</v>
      </c>
      <c r="O138" s="233">
        <v>0</v>
      </c>
      <c r="P138" s="233">
        <f>O138*H138</f>
        <v>0</v>
      </c>
      <c r="Q138" s="233">
        <v>0</v>
      </c>
      <c r="R138" s="233">
        <f>Q138*H138</f>
        <v>0</v>
      </c>
      <c r="S138" s="233">
        <v>0</v>
      </c>
      <c r="T138" s="234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19" t="s">
        <v>160</v>
      </c>
      <c r="AT138" s="219" t="s">
        <v>150</v>
      </c>
      <c r="AU138" s="219" t="s">
        <v>78</v>
      </c>
      <c r="AY138" s="14" t="s">
        <v>147</v>
      </c>
      <c r="BE138" s="220">
        <f>IF(N138="základní",J138,0)</f>
        <v>14800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4" t="s">
        <v>78</v>
      </c>
      <c r="BK138" s="220">
        <f>ROUND(I138*H138,2)</f>
        <v>14800</v>
      </c>
      <c r="BL138" s="14" t="s">
        <v>160</v>
      </c>
      <c r="BM138" s="219" t="s">
        <v>390</v>
      </c>
    </row>
    <row r="139" s="2" customFormat="1" ht="6.96" customHeight="1">
      <c r="A139" s="29"/>
      <c r="B139" s="56"/>
      <c r="C139" s="57"/>
      <c r="D139" s="57"/>
      <c r="E139" s="57"/>
      <c r="F139" s="57"/>
      <c r="G139" s="57"/>
      <c r="H139" s="57"/>
      <c r="I139" s="57"/>
      <c r="J139" s="57"/>
      <c r="K139" s="57"/>
      <c r="L139" s="35"/>
      <c r="M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</row>
  </sheetData>
  <sheetProtection sheet="1" autoFilter="0" formatColumns="0" formatRows="0" objects="1" scenarios="1" spinCount="100000" saltValue="xhBn/4/o2XyMK8rLCewbyIS0MPCni9Bn3/E7VXG4iOVQAhsrTHs8Ut8i9ywgbs81krkNy2ta8U2iInBx/0wKow==" hashValue="UmEIULkV1r4/+mgB0tsj8eNkoi9m7LMsEDYHYmCd4Gt1dLlIJ7AWk1w7nnKR6TWFzfocr3O8JMDpgYpEHAXG1w==" algorithmName="SHA-512" password="CC35"/>
  <autoFilter ref="C117:K138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79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80</v>
      </c>
    </row>
    <row r="4" s="1" customFormat="1" ht="24.96" customHeight="1">
      <c r="B4" s="17"/>
      <c r="D4" s="128" t="s">
        <v>120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16.5" customHeight="1">
      <c r="B7" s="17"/>
      <c r="E7" s="131" t="str">
        <f>'Rekapitulace stavby'!K6</f>
        <v>Zřízení pracoviště DŽIN na OŘ Brno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121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122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27. 6. 2022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tr">
        <f>IF('Rekapitulace stavby'!AN10="","",'Rekapitulace stavby'!AN10)</f>
        <v/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tr">
        <f>IF('Rekapitulace stavby'!E11="","",'Rekapitulace stavby'!E11)</f>
        <v xml:space="preserve"> </v>
      </c>
      <c r="F15" s="29"/>
      <c r="G15" s="29"/>
      <c r="H15" s="29"/>
      <c r="I15" s="130" t="s">
        <v>24</v>
      </c>
      <c r="J15" s="133" t="str">
        <f>IF('Rekapitulace stavby'!AN11="","",'Rekapitulace stavby'!AN11)</f>
        <v/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25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24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26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24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28</v>
      </c>
      <c r="E23" s="29"/>
      <c r="F23" s="29"/>
      <c r="G23" s="29"/>
      <c r="H23" s="29"/>
      <c r="I23" s="130" t="s">
        <v>23</v>
      </c>
      <c r="J23" s="133" t="str">
        <f>IF('Rekapitulace stavby'!AN19="","",'Rekapitulace stavby'!AN19)</f>
        <v/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tr">
        <f>IF('Rekapitulace stavby'!E20="","",'Rekapitulace stavby'!E20)</f>
        <v xml:space="preserve"> </v>
      </c>
      <c r="F24" s="29"/>
      <c r="G24" s="29"/>
      <c r="H24" s="29"/>
      <c r="I24" s="130" t="s">
        <v>24</v>
      </c>
      <c r="J24" s="133" t="str">
        <f>IF('Rekapitulace stavby'!AN20="","",'Rekapitulace stavby'!AN20)</f>
        <v/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29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30</v>
      </c>
      <c r="E30" s="29"/>
      <c r="F30" s="29"/>
      <c r="G30" s="29"/>
      <c r="H30" s="29"/>
      <c r="I30" s="29"/>
      <c r="J30" s="141">
        <f>ROUND(J120, 2)</f>
        <v>385414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32</v>
      </c>
      <c r="G32" s="29"/>
      <c r="H32" s="29"/>
      <c r="I32" s="142" t="s">
        <v>31</v>
      </c>
      <c r="J32" s="142" t="s">
        <v>33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34</v>
      </c>
      <c r="E33" s="130" t="s">
        <v>35</v>
      </c>
      <c r="F33" s="144">
        <f>ROUND((SUM(BE120:BE137)),  2)</f>
        <v>385414</v>
      </c>
      <c r="G33" s="29"/>
      <c r="H33" s="29"/>
      <c r="I33" s="145">
        <v>0.20999999999999999</v>
      </c>
      <c r="J33" s="144">
        <f>ROUND(((SUM(BE120:BE137))*I33),  2)</f>
        <v>80936.940000000002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36</v>
      </c>
      <c r="F34" s="144">
        <f>ROUND((SUM(BF120:BF137)),  2)</f>
        <v>0</v>
      </c>
      <c r="G34" s="29"/>
      <c r="H34" s="29"/>
      <c r="I34" s="145">
        <v>0.14999999999999999</v>
      </c>
      <c r="J34" s="144">
        <f>ROUND(((SUM(BF120:BF137))*I34),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37</v>
      </c>
      <c r="F35" s="144">
        <f>ROUND((SUM(BG120:BG137)),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38</v>
      </c>
      <c r="F36" s="144">
        <f>ROUND((SUM(BH120:BH137)),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39</v>
      </c>
      <c r="F37" s="144">
        <f>ROUND((SUM(BI120:BI137)),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40</v>
      </c>
      <c r="E39" s="148"/>
      <c r="F39" s="148"/>
      <c r="G39" s="149" t="s">
        <v>41</v>
      </c>
      <c r="H39" s="150" t="s">
        <v>42</v>
      </c>
      <c r="I39" s="148"/>
      <c r="J39" s="151">
        <f>SUM(J30:J37)</f>
        <v>466350.94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43</v>
      </c>
      <c r="E50" s="154"/>
      <c r="F50" s="154"/>
      <c r="G50" s="153" t="s">
        <v>44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45</v>
      </c>
      <c r="E61" s="156"/>
      <c r="F61" s="157" t="s">
        <v>46</v>
      </c>
      <c r="G61" s="155" t="s">
        <v>45</v>
      </c>
      <c r="H61" s="156"/>
      <c r="I61" s="156"/>
      <c r="J61" s="158" t="s">
        <v>46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47</v>
      </c>
      <c r="E65" s="159"/>
      <c r="F65" s="159"/>
      <c r="G65" s="153" t="s">
        <v>48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45</v>
      </c>
      <c r="E76" s="156"/>
      <c r="F76" s="157" t="s">
        <v>46</v>
      </c>
      <c r="G76" s="155" t="s">
        <v>45</v>
      </c>
      <c r="H76" s="156"/>
      <c r="I76" s="156"/>
      <c r="J76" s="158" t="s">
        <v>46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123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16.5" customHeight="1">
      <c r="A85" s="29"/>
      <c r="B85" s="30"/>
      <c r="C85" s="31"/>
      <c r="D85" s="31"/>
      <c r="E85" s="164" t="str">
        <f>E7</f>
        <v>Zřízení pracoviště DŽIN na OŘ Brno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121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SO01-01 - Stavební úpravy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27. 6. 2022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 xml:space="preserve"> </v>
      </c>
      <c r="G91" s="31"/>
      <c r="H91" s="31"/>
      <c r="I91" s="26" t="s">
        <v>26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28</v>
      </c>
      <c r="J92" s="27" t="str">
        <f>E24</f>
        <v xml:space="preserve"> 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124</v>
      </c>
      <c r="D94" s="166"/>
      <c r="E94" s="166"/>
      <c r="F94" s="166"/>
      <c r="G94" s="166"/>
      <c r="H94" s="166"/>
      <c r="I94" s="166"/>
      <c r="J94" s="167" t="s">
        <v>125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126</v>
      </c>
      <c r="D96" s="31"/>
      <c r="E96" s="31"/>
      <c r="F96" s="31"/>
      <c r="G96" s="31"/>
      <c r="H96" s="31"/>
      <c r="I96" s="31"/>
      <c r="J96" s="100">
        <f>J120</f>
        <v>385414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127</v>
      </c>
    </row>
    <row r="97" s="9" customFormat="1" ht="24.96" customHeight="1">
      <c r="A97" s="9"/>
      <c r="B97" s="169"/>
      <c r="C97" s="170"/>
      <c r="D97" s="171" t="s">
        <v>128</v>
      </c>
      <c r="E97" s="172"/>
      <c r="F97" s="172"/>
      <c r="G97" s="172"/>
      <c r="H97" s="172"/>
      <c r="I97" s="172"/>
      <c r="J97" s="173">
        <f>J121</f>
        <v>82560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5"/>
      <c r="C98" s="176"/>
      <c r="D98" s="177" t="s">
        <v>129</v>
      </c>
      <c r="E98" s="178"/>
      <c r="F98" s="178"/>
      <c r="G98" s="178"/>
      <c r="H98" s="178"/>
      <c r="I98" s="178"/>
      <c r="J98" s="179">
        <f>J122</f>
        <v>82560</v>
      </c>
      <c r="K98" s="176"/>
      <c r="L98" s="18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69"/>
      <c r="C99" s="170"/>
      <c r="D99" s="171" t="s">
        <v>130</v>
      </c>
      <c r="E99" s="172"/>
      <c r="F99" s="172"/>
      <c r="G99" s="172"/>
      <c r="H99" s="172"/>
      <c r="I99" s="172"/>
      <c r="J99" s="173">
        <f>J124</f>
        <v>219590</v>
      </c>
      <c r="K99" s="170"/>
      <c r="L99" s="17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69"/>
      <c r="C100" s="170"/>
      <c r="D100" s="171" t="s">
        <v>131</v>
      </c>
      <c r="E100" s="172"/>
      <c r="F100" s="172"/>
      <c r="G100" s="172"/>
      <c r="H100" s="172"/>
      <c r="I100" s="172"/>
      <c r="J100" s="173">
        <f>J127</f>
        <v>83264</v>
      </c>
      <c r="K100" s="170"/>
      <c r="L100" s="17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29"/>
      <c r="B101" s="30"/>
      <c r="C101" s="31"/>
      <c r="D101" s="31"/>
      <c r="E101" s="31"/>
      <c r="F101" s="31"/>
      <c r="G101" s="31"/>
      <c r="H101" s="31"/>
      <c r="I101" s="31"/>
      <c r="J101" s="31"/>
      <c r="K101" s="31"/>
      <c r="L101" s="53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="2" customFormat="1" ht="6.96" customHeight="1">
      <c r="A102" s="29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3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="2" customFormat="1" ht="6.96" customHeight="1">
      <c r="A106" s="29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24.96" customHeight="1">
      <c r="A107" s="29"/>
      <c r="B107" s="30"/>
      <c r="C107" s="20" t="s">
        <v>132</v>
      </c>
      <c r="D107" s="31"/>
      <c r="E107" s="31"/>
      <c r="F107" s="31"/>
      <c r="G107" s="31"/>
      <c r="H107" s="31"/>
      <c r="I107" s="31"/>
      <c r="J107" s="31"/>
      <c r="K107" s="31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6.96" customHeight="1">
      <c r="A108" s="29"/>
      <c r="B108" s="30"/>
      <c r="C108" s="31"/>
      <c r="D108" s="31"/>
      <c r="E108" s="31"/>
      <c r="F108" s="31"/>
      <c r="G108" s="31"/>
      <c r="H108" s="31"/>
      <c r="I108" s="31"/>
      <c r="J108" s="31"/>
      <c r="K108" s="31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2" customHeight="1">
      <c r="A109" s="29"/>
      <c r="B109" s="30"/>
      <c r="C109" s="26" t="s">
        <v>14</v>
      </c>
      <c r="D109" s="31"/>
      <c r="E109" s="31"/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6.5" customHeight="1">
      <c r="A110" s="29"/>
      <c r="B110" s="30"/>
      <c r="C110" s="31"/>
      <c r="D110" s="31"/>
      <c r="E110" s="164" t="str">
        <f>E7</f>
        <v>Zřízení pracoviště DŽIN na OŘ Brno</v>
      </c>
      <c r="F110" s="26"/>
      <c r="G110" s="26"/>
      <c r="H110" s="26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121</v>
      </c>
      <c r="D111" s="31"/>
      <c r="E111" s="31"/>
      <c r="F111" s="31"/>
      <c r="G111" s="31"/>
      <c r="H111" s="31"/>
      <c r="I111" s="31"/>
      <c r="J111" s="31"/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6.5" customHeight="1">
      <c r="A112" s="29"/>
      <c r="B112" s="30"/>
      <c r="C112" s="31"/>
      <c r="D112" s="31"/>
      <c r="E112" s="66" t="str">
        <f>E9</f>
        <v>SO01-01 - Stavební úpravy</v>
      </c>
      <c r="F112" s="31"/>
      <c r="G112" s="31"/>
      <c r="H112" s="31"/>
      <c r="I112" s="31"/>
      <c r="J112" s="31"/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2" customHeight="1">
      <c r="A114" s="29"/>
      <c r="B114" s="30"/>
      <c r="C114" s="26" t="s">
        <v>18</v>
      </c>
      <c r="D114" s="31"/>
      <c r="E114" s="31"/>
      <c r="F114" s="23" t="str">
        <f>F12</f>
        <v xml:space="preserve"> </v>
      </c>
      <c r="G114" s="31"/>
      <c r="H114" s="31"/>
      <c r="I114" s="26" t="s">
        <v>20</v>
      </c>
      <c r="J114" s="69" t="str">
        <f>IF(J12="","",J12)</f>
        <v>27. 6. 2022</v>
      </c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6.96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5.15" customHeight="1">
      <c r="A116" s="29"/>
      <c r="B116" s="30"/>
      <c r="C116" s="26" t="s">
        <v>22</v>
      </c>
      <c r="D116" s="31"/>
      <c r="E116" s="31"/>
      <c r="F116" s="23" t="str">
        <f>E15</f>
        <v xml:space="preserve"> </v>
      </c>
      <c r="G116" s="31"/>
      <c r="H116" s="31"/>
      <c r="I116" s="26" t="s">
        <v>26</v>
      </c>
      <c r="J116" s="27" t="str">
        <f>E21</f>
        <v xml:space="preserve"> </v>
      </c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5.15" customHeight="1">
      <c r="A117" s="29"/>
      <c r="B117" s="30"/>
      <c r="C117" s="26" t="s">
        <v>25</v>
      </c>
      <c r="D117" s="31"/>
      <c r="E117" s="31"/>
      <c r="F117" s="23" t="str">
        <f>IF(E18="","",E18)</f>
        <v xml:space="preserve"> </v>
      </c>
      <c r="G117" s="31"/>
      <c r="H117" s="31"/>
      <c r="I117" s="26" t="s">
        <v>28</v>
      </c>
      <c r="J117" s="27" t="str">
        <f>E24</f>
        <v xml:space="preserve"> </v>
      </c>
      <c r="K117" s="31"/>
      <c r="L117" s="53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0.32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3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11" customFormat="1" ht="29.28" customHeight="1">
      <c r="A119" s="181"/>
      <c r="B119" s="182"/>
      <c r="C119" s="183" t="s">
        <v>133</v>
      </c>
      <c r="D119" s="184" t="s">
        <v>55</v>
      </c>
      <c r="E119" s="184" t="s">
        <v>51</v>
      </c>
      <c r="F119" s="184" t="s">
        <v>52</v>
      </c>
      <c r="G119" s="184" t="s">
        <v>134</v>
      </c>
      <c r="H119" s="184" t="s">
        <v>135</v>
      </c>
      <c r="I119" s="184" t="s">
        <v>136</v>
      </c>
      <c r="J119" s="185" t="s">
        <v>125</v>
      </c>
      <c r="K119" s="186" t="s">
        <v>137</v>
      </c>
      <c r="L119" s="187"/>
      <c r="M119" s="90" t="s">
        <v>1</v>
      </c>
      <c r="N119" s="91" t="s">
        <v>34</v>
      </c>
      <c r="O119" s="91" t="s">
        <v>138</v>
      </c>
      <c r="P119" s="91" t="s">
        <v>139</v>
      </c>
      <c r="Q119" s="91" t="s">
        <v>140</v>
      </c>
      <c r="R119" s="91" t="s">
        <v>141</v>
      </c>
      <c r="S119" s="91" t="s">
        <v>142</v>
      </c>
      <c r="T119" s="92" t="s">
        <v>143</v>
      </c>
      <c r="U119" s="181"/>
      <c r="V119" s="181"/>
      <c r="W119" s="181"/>
      <c r="X119" s="181"/>
      <c r="Y119" s="181"/>
      <c r="Z119" s="181"/>
      <c r="AA119" s="181"/>
      <c r="AB119" s="181"/>
      <c r="AC119" s="181"/>
      <c r="AD119" s="181"/>
      <c r="AE119" s="181"/>
    </row>
    <row r="120" s="2" customFormat="1" ht="22.8" customHeight="1">
      <c r="A120" s="29"/>
      <c r="B120" s="30"/>
      <c r="C120" s="97" t="s">
        <v>144</v>
      </c>
      <c r="D120" s="31"/>
      <c r="E120" s="31"/>
      <c r="F120" s="31"/>
      <c r="G120" s="31"/>
      <c r="H120" s="31"/>
      <c r="I120" s="31"/>
      <c r="J120" s="188">
        <f>BK120</f>
        <v>385414</v>
      </c>
      <c r="K120" s="31"/>
      <c r="L120" s="35"/>
      <c r="M120" s="93"/>
      <c r="N120" s="189"/>
      <c r="O120" s="94"/>
      <c r="P120" s="190">
        <f>P121+P124+P127</f>
        <v>0</v>
      </c>
      <c r="Q120" s="94"/>
      <c r="R120" s="190">
        <f>R121+R124+R127</f>
        <v>0</v>
      </c>
      <c r="S120" s="94"/>
      <c r="T120" s="191">
        <f>T121+T124+T127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69</v>
      </c>
      <c r="AU120" s="14" t="s">
        <v>127</v>
      </c>
      <c r="BK120" s="192">
        <f>BK121+BK124+BK127</f>
        <v>385414</v>
      </c>
    </row>
    <row r="121" s="12" customFormat="1" ht="25.92" customHeight="1">
      <c r="A121" s="12"/>
      <c r="B121" s="193"/>
      <c r="C121" s="194"/>
      <c r="D121" s="195" t="s">
        <v>69</v>
      </c>
      <c r="E121" s="196" t="s">
        <v>145</v>
      </c>
      <c r="F121" s="196" t="s">
        <v>146</v>
      </c>
      <c r="G121" s="194"/>
      <c r="H121" s="194"/>
      <c r="I121" s="194"/>
      <c r="J121" s="197">
        <f>BK121</f>
        <v>82560</v>
      </c>
      <c r="K121" s="194"/>
      <c r="L121" s="198"/>
      <c r="M121" s="199"/>
      <c r="N121" s="200"/>
      <c r="O121" s="200"/>
      <c r="P121" s="201">
        <f>P122</f>
        <v>0</v>
      </c>
      <c r="Q121" s="200"/>
      <c r="R121" s="201">
        <f>R122</f>
        <v>0</v>
      </c>
      <c r="S121" s="200"/>
      <c r="T121" s="202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3" t="s">
        <v>78</v>
      </c>
      <c r="AT121" s="204" t="s">
        <v>69</v>
      </c>
      <c r="AU121" s="204" t="s">
        <v>70</v>
      </c>
      <c r="AY121" s="203" t="s">
        <v>147</v>
      </c>
      <c r="BK121" s="205">
        <f>BK122</f>
        <v>82560</v>
      </c>
    </row>
    <row r="122" s="12" customFormat="1" ht="22.8" customHeight="1">
      <c r="A122" s="12"/>
      <c r="B122" s="193"/>
      <c r="C122" s="194"/>
      <c r="D122" s="195" t="s">
        <v>69</v>
      </c>
      <c r="E122" s="206" t="s">
        <v>148</v>
      </c>
      <c r="F122" s="206" t="s">
        <v>149</v>
      </c>
      <c r="G122" s="194"/>
      <c r="H122" s="194"/>
      <c r="I122" s="194"/>
      <c r="J122" s="207">
        <f>BK122</f>
        <v>82560</v>
      </c>
      <c r="K122" s="194"/>
      <c r="L122" s="198"/>
      <c r="M122" s="199"/>
      <c r="N122" s="200"/>
      <c r="O122" s="200"/>
      <c r="P122" s="201">
        <f>P123</f>
        <v>0</v>
      </c>
      <c r="Q122" s="200"/>
      <c r="R122" s="201">
        <f>R123</f>
        <v>0</v>
      </c>
      <c r="S122" s="200"/>
      <c r="T122" s="202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3" t="s">
        <v>78</v>
      </c>
      <c r="AT122" s="204" t="s">
        <v>69</v>
      </c>
      <c r="AU122" s="204" t="s">
        <v>78</v>
      </c>
      <c r="AY122" s="203" t="s">
        <v>147</v>
      </c>
      <c r="BK122" s="205">
        <f>BK123</f>
        <v>82560</v>
      </c>
    </row>
    <row r="123" s="2" customFormat="1" ht="24.15" customHeight="1">
      <c r="A123" s="29"/>
      <c r="B123" s="30"/>
      <c r="C123" s="208" t="s">
        <v>78</v>
      </c>
      <c r="D123" s="208" t="s">
        <v>150</v>
      </c>
      <c r="E123" s="209" t="s">
        <v>151</v>
      </c>
      <c r="F123" s="210" t="s">
        <v>152</v>
      </c>
      <c r="G123" s="211" t="s">
        <v>153</v>
      </c>
      <c r="H123" s="212">
        <v>320</v>
      </c>
      <c r="I123" s="213">
        <v>258</v>
      </c>
      <c r="J123" s="213">
        <f>ROUND(I123*H123,2)</f>
        <v>82560</v>
      </c>
      <c r="K123" s="214"/>
      <c r="L123" s="35"/>
      <c r="M123" s="215" t="s">
        <v>1</v>
      </c>
      <c r="N123" s="216" t="s">
        <v>35</v>
      </c>
      <c r="O123" s="217">
        <v>0</v>
      </c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219" t="s">
        <v>154</v>
      </c>
      <c r="AT123" s="219" t="s">
        <v>150</v>
      </c>
      <c r="AU123" s="219" t="s">
        <v>80</v>
      </c>
      <c r="AY123" s="14" t="s">
        <v>147</v>
      </c>
      <c r="BE123" s="220">
        <f>IF(N123="základní",J123,0)</f>
        <v>82560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14" t="s">
        <v>78</v>
      </c>
      <c r="BK123" s="220">
        <f>ROUND(I123*H123,2)</f>
        <v>82560</v>
      </c>
      <c r="BL123" s="14" t="s">
        <v>154</v>
      </c>
      <c r="BM123" s="219" t="s">
        <v>80</v>
      </c>
    </row>
    <row r="124" s="12" customFormat="1" ht="25.92" customHeight="1">
      <c r="A124" s="12"/>
      <c r="B124" s="193"/>
      <c r="C124" s="194"/>
      <c r="D124" s="195" t="s">
        <v>69</v>
      </c>
      <c r="E124" s="196" t="s">
        <v>155</v>
      </c>
      <c r="F124" s="196" t="s">
        <v>156</v>
      </c>
      <c r="G124" s="194"/>
      <c r="H124" s="194"/>
      <c r="I124" s="194"/>
      <c r="J124" s="197">
        <f>BK124</f>
        <v>219590</v>
      </c>
      <c r="K124" s="194"/>
      <c r="L124" s="198"/>
      <c r="M124" s="199"/>
      <c r="N124" s="200"/>
      <c r="O124" s="200"/>
      <c r="P124" s="201">
        <f>SUM(P125:P126)</f>
        <v>0</v>
      </c>
      <c r="Q124" s="200"/>
      <c r="R124" s="201">
        <f>SUM(R125:R126)</f>
        <v>0</v>
      </c>
      <c r="S124" s="200"/>
      <c r="T124" s="202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3" t="s">
        <v>154</v>
      </c>
      <c r="AT124" s="204" t="s">
        <v>69</v>
      </c>
      <c r="AU124" s="204" t="s">
        <v>70</v>
      </c>
      <c r="AY124" s="203" t="s">
        <v>147</v>
      </c>
      <c r="BK124" s="205">
        <f>SUM(BK125:BK126)</f>
        <v>219590</v>
      </c>
    </row>
    <row r="125" s="2" customFormat="1" ht="16.5" customHeight="1">
      <c r="A125" s="29"/>
      <c r="B125" s="30"/>
      <c r="C125" s="208" t="s">
        <v>80</v>
      </c>
      <c r="D125" s="208" t="s">
        <v>150</v>
      </c>
      <c r="E125" s="209" t="s">
        <v>157</v>
      </c>
      <c r="F125" s="210" t="s">
        <v>158</v>
      </c>
      <c r="G125" s="211" t="s">
        <v>159</v>
      </c>
      <c r="H125" s="212">
        <v>380</v>
      </c>
      <c r="I125" s="213">
        <v>490</v>
      </c>
      <c r="J125" s="213">
        <f>ROUND(I125*H125,2)</f>
        <v>186200</v>
      </c>
      <c r="K125" s="214"/>
      <c r="L125" s="35"/>
      <c r="M125" s="215" t="s">
        <v>1</v>
      </c>
      <c r="N125" s="216" t="s">
        <v>35</v>
      </c>
      <c r="O125" s="217">
        <v>0</v>
      </c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19" t="s">
        <v>160</v>
      </c>
      <c r="AT125" s="219" t="s">
        <v>150</v>
      </c>
      <c r="AU125" s="219" t="s">
        <v>78</v>
      </c>
      <c r="AY125" s="14" t="s">
        <v>147</v>
      </c>
      <c r="BE125" s="220">
        <f>IF(N125="základní",J125,0)</f>
        <v>186200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4" t="s">
        <v>78</v>
      </c>
      <c r="BK125" s="220">
        <f>ROUND(I125*H125,2)</f>
        <v>186200</v>
      </c>
      <c r="BL125" s="14" t="s">
        <v>160</v>
      </c>
      <c r="BM125" s="219" t="s">
        <v>154</v>
      </c>
    </row>
    <row r="126" s="2" customFormat="1" ht="16.5" customHeight="1">
      <c r="A126" s="29"/>
      <c r="B126" s="30"/>
      <c r="C126" s="208" t="s">
        <v>161</v>
      </c>
      <c r="D126" s="208" t="s">
        <v>150</v>
      </c>
      <c r="E126" s="209" t="s">
        <v>162</v>
      </c>
      <c r="F126" s="210" t="s">
        <v>163</v>
      </c>
      <c r="G126" s="211" t="s">
        <v>159</v>
      </c>
      <c r="H126" s="212">
        <v>90</v>
      </c>
      <c r="I126" s="213">
        <v>371</v>
      </c>
      <c r="J126" s="213">
        <f>ROUND(I126*H126,2)</f>
        <v>33390</v>
      </c>
      <c r="K126" s="214"/>
      <c r="L126" s="35"/>
      <c r="M126" s="215" t="s">
        <v>1</v>
      </c>
      <c r="N126" s="216" t="s">
        <v>35</v>
      </c>
      <c r="O126" s="217">
        <v>0</v>
      </c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19" t="s">
        <v>160</v>
      </c>
      <c r="AT126" s="219" t="s">
        <v>150</v>
      </c>
      <c r="AU126" s="219" t="s">
        <v>78</v>
      </c>
      <c r="AY126" s="14" t="s">
        <v>147</v>
      </c>
      <c r="BE126" s="220">
        <f>IF(N126="základní",J126,0)</f>
        <v>33390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4" t="s">
        <v>78</v>
      </c>
      <c r="BK126" s="220">
        <f>ROUND(I126*H126,2)</f>
        <v>33390</v>
      </c>
      <c r="BL126" s="14" t="s">
        <v>160</v>
      </c>
      <c r="BM126" s="219" t="s">
        <v>164</v>
      </c>
    </row>
    <row r="127" s="12" customFormat="1" ht="25.92" customHeight="1">
      <c r="A127" s="12"/>
      <c r="B127" s="193"/>
      <c r="C127" s="194"/>
      <c r="D127" s="195" t="s">
        <v>69</v>
      </c>
      <c r="E127" s="196" t="s">
        <v>165</v>
      </c>
      <c r="F127" s="196" t="s">
        <v>166</v>
      </c>
      <c r="G127" s="194"/>
      <c r="H127" s="194"/>
      <c r="I127" s="194"/>
      <c r="J127" s="197">
        <f>BK127</f>
        <v>83264</v>
      </c>
      <c r="K127" s="194"/>
      <c r="L127" s="198"/>
      <c r="M127" s="199"/>
      <c r="N127" s="200"/>
      <c r="O127" s="200"/>
      <c r="P127" s="201">
        <f>SUM(P128:P137)</f>
        <v>0</v>
      </c>
      <c r="Q127" s="200"/>
      <c r="R127" s="201">
        <f>SUM(R128:R137)</f>
        <v>0</v>
      </c>
      <c r="S127" s="200"/>
      <c r="T127" s="202">
        <f>SUM(T128:T137)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3" t="s">
        <v>154</v>
      </c>
      <c r="AT127" s="204" t="s">
        <v>69</v>
      </c>
      <c r="AU127" s="204" t="s">
        <v>70</v>
      </c>
      <c r="AY127" s="203" t="s">
        <v>147</v>
      </c>
      <c r="BK127" s="205">
        <f>SUM(BK128:BK137)</f>
        <v>83264</v>
      </c>
    </row>
    <row r="128" s="2" customFormat="1" ht="55.5" customHeight="1">
      <c r="A128" s="29"/>
      <c r="B128" s="30"/>
      <c r="C128" s="208" t="s">
        <v>154</v>
      </c>
      <c r="D128" s="208" t="s">
        <v>150</v>
      </c>
      <c r="E128" s="209" t="s">
        <v>167</v>
      </c>
      <c r="F128" s="210" t="s">
        <v>168</v>
      </c>
      <c r="G128" s="211" t="s">
        <v>169</v>
      </c>
      <c r="H128" s="212">
        <v>5.5</v>
      </c>
      <c r="I128" s="213">
        <v>360</v>
      </c>
      <c r="J128" s="213">
        <f>ROUND(I128*H128,2)</f>
        <v>1980</v>
      </c>
      <c r="K128" s="214"/>
      <c r="L128" s="35"/>
      <c r="M128" s="215" t="s">
        <v>1</v>
      </c>
      <c r="N128" s="216" t="s">
        <v>35</v>
      </c>
      <c r="O128" s="217">
        <v>0</v>
      </c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19" t="s">
        <v>160</v>
      </c>
      <c r="AT128" s="219" t="s">
        <v>150</v>
      </c>
      <c r="AU128" s="219" t="s">
        <v>78</v>
      </c>
      <c r="AY128" s="14" t="s">
        <v>147</v>
      </c>
      <c r="BE128" s="220">
        <f>IF(N128="základní",J128,0)</f>
        <v>1980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4" t="s">
        <v>78</v>
      </c>
      <c r="BK128" s="220">
        <f>ROUND(I128*H128,2)</f>
        <v>1980</v>
      </c>
      <c r="BL128" s="14" t="s">
        <v>160</v>
      </c>
      <c r="BM128" s="219" t="s">
        <v>170</v>
      </c>
    </row>
    <row r="129" s="2" customFormat="1" ht="21.75" customHeight="1">
      <c r="A129" s="29"/>
      <c r="B129" s="30"/>
      <c r="C129" s="208" t="s">
        <v>171</v>
      </c>
      <c r="D129" s="208" t="s">
        <v>150</v>
      </c>
      <c r="E129" s="209" t="s">
        <v>172</v>
      </c>
      <c r="F129" s="210" t="s">
        <v>173</v>
      </c>
      <c r="G129" s="211" t="s">
        <v>169</v>
      </c>
      <c r="H129" s="212">
        <v>5.5</v>
      </c>
      <c r="I129" s="213">
        <v>235</v>
      </c>
      <c r="J129" s="213">
        <f>ROUND(I129*H129,2)</f>
        <v>1292.5</v>
      </c>
      <c r="K129" s="214"/>
      <c r="L129" s="35"/>
      <c r="M129" s="215" t="s">
        <v>1</v>
      </c>
      <c r="N129" s="216" t="s">
        <v>35</v>
      </c>
      <c r="O129" s="217">
        <v>0</v>
      </c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19" t="s">
        <v>160</v>
      </c>
      <c r="AT129" s="219" t="s">
        <v>150</v>
      </c>
      <c r="AU129" s="219" t="s">
        <v>78</v>
      </c>
      <c r="AY129" s="14" t="s">
        <v>147</v>
      </c>
      <c r="BE129" s="220">
        <f>IF(N129="základní",J129,0)</f>
        <v>1292.5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4" t="s">
        <v>78</v>
      </c>
      <c r="BK129" s="220">
        <f>ROUND(I129*H129,2)</f>
        <v>1292.5</v>
      </c>
      <c r="BL129" s="14" t="s">
        <v>160</v>
      </c>
      <c r="BM129" s="219" t="s">
        <v>174</v>
      </c>
    </row>
    <row r="130" s="2" customFormat="1" ht="21.75" customHeight="1">
      <c r="A130" s="29"/>
      <c r="B130" s="30"/>
      <c r="C130" s="208" t="s">
        <v>164</v>
      </c>
      <c r="D130" s="208" t="s">
        <v>150</v>
      </c>
      <c r="E130" s="209" t="s">
        <v>175</v>
      </c>
      <c r="F130" s="210" t="s">
        <v>176</v>
      </c>
      <c r="G130" s="211" t="s">
        <v>169</v>
      </c>
      <c r="H130" s="212">
        <v>5.5</v>
      </c>
      <c r="I130" s="213">
        <v>155</v>
      </c>
      <c r="J130" s="213">
        <f>ROUND(I130*H130,2)</f>
        <v>852.5</v>
      </c>
      <c r="K130" s="214"/>
      <c r="L130" s="35"/>
      <c r="M130" s="215" t="s">
        <v>1</v>
      </c>
      <c r="N130" s="216" t="s">
        <v>35</v>
      </c>
      <c r="O130" s="217">
        <v>0</v>
      </c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19" t="s">
        <v>160</v>
      </c>
      <c r="AT130" s="219" t="s">
        <v>150</v>
      </c>
      <c r="AU130" s="219" t="s">
        <v>78</v>
      </c>
      <c r="AY130" s="14" t="s">
        <v>147</v>
      </c>
      <c r="BE130" s="220">
        <f>IF(N130="základní",J130,0)</f>
        <v>852.5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4" t="s">
        <v>78</v>
      </c>
      <c r="BK130" s="220">
        <f>ROUND(I130*H130,2)</f>
        <v>852.5</v>
      </c>
      <c r="BL130" s="14" t="s">
        <v>160</v>
      </c>
      <c r="BM130" s="219" t="s">
        <v>177</v>
      </c>
    </row>
    <row r="131" s="2" customFormat="1" ht="21.75" customHeight="1">
      <c r="A131" s="29"/>
      <c r="B131" s="30"/>
      <c r="C131" s="208" t="s">
        <v>178</v>
      </c>
      <c r="D131" s="208" t="s">
        <v>150</v>
      </c>
      <c r="E131" s="209" t="s">
        <v>179</v>
      </c>
      <c r="F131" s="210" t="s">
        <v>180</v>
      </c>
      <c r="G131" s="211" t="s">
        <v>169</v>
      </c>
      <c r="H131" s="212">
        <v>5.5</v>
      </c>
      <c r="I131" s="213">
        <v>950</v>
      </c>
      <c r="J131" s="213">
        <f>ROUND(I131*H131,2)</f>
        <v>5225</v>
      </c>
      <c r="K131" s="214"/>
      <c r="L131" s="35"/>
      <c r="M131" s="215" t="s">
        <v>1</v>
      </c>
      <c r="N131" s="216" t="s">
        <v>35</v>
      </c>
      <c r="O131" s="217">
        <v>0</v>
      </c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19" t="s">
        <v>160</v>
      </c>
      <c r="AT131" s="219" t="s">
        <v>150</v>
      </c>
      <c r="AU131" s="219" t="s">
        <v>78</v>
      </c>
      <c r="AY131" s="14" t="s">
        <v>147</v>
      </c>
      <c r="BE131" s="220">
        <f>IF(N131="základní",J131,0)</f>
        <v>5225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4" t="s">
        <v>78</v>
      </c>
      <c r="BK131" s="220">
        <f>ROUND(I131*H131,2)</f>
        <v>5225</v>
      </c>
      <c r="BL131" s="14" t="s">
        <v>160</v>
      </c>
      <c r="BM131" s="219" t="s">
        <v>181</v>
      </c>
    </row>
    <row r="132" s="2" customFormat="1" ht="24.15" customHeight="1">
      <c r="A132" s="29"/>
      <c r="B132" s="30"/>
      <c r="C132" s="221" t="s">
        <v>170</v>
      </c>
      <c r="D132" s="221" t="s">
        <v>182</v>
      </c>
      <c r="E132" s="222" t="s">
        <v>183</v>
      </c>
      <c r="F132" s="223" t="s">
        <v>184</v>
      </c>
      <c r="G132" s="224" t="s">
        <v>185</v>
      </c>
      <c r="H132" s="225">
        <v>850</v>
      </c>
      <c r="I132" s="226">
        <v>5.7999999999999998</v>
      </c>
      <c r="J132" s="226">
        <f>ROUND(I132*H132,2)</f>
        <v>4930</v>
      </c>
      <c r="K132" s="227"/>
      <c r="L132" s="228"/>
      <c r="M132" s="229" t="s">
        <v>1</v>
      </c>
      <c r="N132" s="230" t="s">
        <v>35</v>
      </c>
      <c r="O132" s="217">
        <v>0</v>
      </c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19" t="s">
        <v>160</v>
      </c>
      <c r="AT132" s="219" t="s">
        <v>182</v>
      </c>
      <c r="AU132" s="219" t="s">
        <v>78</v>
      </c>
      <c r="AY132" s="14" t="s">
        <v>147</v>
      </c>
      <c r="BE132" s="220">
        <f>IF(N132="základní",J132,0)</f>
        <v>4930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4" t="s">
        <v>78</v>
      </c>
      <c r="BK132" s="220">
        <f>ROUND(I132*H132,2)</f>
        <v>4930</v>
      </c>
      <c r="BL132" s="14" t="s">
        <v>160</v>
      </c>
      <c r="BM132" s="219" t="s">
        <v>186</v>
      </c>
    </row>
    <row r="133" s="2" customFormat="1" ht="16.5" customHeight="1">
      <c r="A133" s="29"/>
      <c r="B133" s="30"/>
      <c r="C133" s="221" t="s">
        <v>148</v>
      </c>
      <c r="D133" s="221" t="s">
        <v>182</v>
      </c>
      <c r="E133" s="222" t="s">
        <v>187</v>
      </c>
      <c r="F133" s="223" t="s">
        <v>188</v>
      </c>
      <c r="G133" s="224" t="s">
        <v>185</v>
      </c>
      <c r="H133" s="225">
        <v>3700</v>
      </c>
      <c r="I133" s="226">
        <v>5.5199999999999996</v>
      </c>
      <c r="J133" s="226">
        <f>ROUND(I133*H133,2)</f>
        <v>20424</v>
      </c>
      <c r="K133" s="227"/>
      <c r="L133" s="228"/>
      <c r="M133" s="229" t="s">
        <v>1</v>
      </c>
      <c r="N133" s="230" t="s">
        <v>35</v>
      </c>
      <c r="O133" s="217">
        <v>0</v>
      </c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19" t="s">
        <v>160</v>
      </c>
      <c r="AT133" s="219" t="s">
        <v>182</v>
      </c>
      <c r="AU133" s="219" t="s">
        <v>78</v>
      </c>
      <c r="AY133" s="14" t="s">
        <v>147</v>
      </c>
      <c r="BE133" s="220">
        <f>IF(N133="základní",J133,0)</f>
        <v>20424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4" t="s">
        <v>78</v>
      </c>
      <c r="BK133" s="220">
        <f>ROUND(I133*H133,2)</f>
        <v>20424</v>
      </c>
      <c r="BL133" s="14" t="s">
        <v>160</v>
      </c>
      <c r="BM133" s="219" t="s">
        <v>189</v>
      </c>
    </row>
    <row r="134" s="2" customFormat="1" ht="16.5" customHeight="1">
      <c r="A134" s="29"/>
      <c r="B134" s="30"/>
      <c r="C134" s="208" t="s">
        <v>174</v>
      </c>
      <c r="D134" s="208" t="s">
        <v>150</v>
      </c>
      <c r="E134" s="209" t="s">
        <v>190</v>
      </c>
      <c r="F134" s="210" t="s">
        <v>191</v>
      </c>
      <c r="G134" s="211" t="s">
        <v>153</v>
      </c>
      <c r="H134" s="212">
        <v>320</v>
      </c>
      <c r="I134" s="213">
        <v>45</v>
      </c>
      <c r="J134" s="213">
        <f>ROUND(I134*H134,2)</f>
        <v>14400</v>
      </c>
      <c r="K134" s="214"/>
      <c r="L134" s="35"/>
      <c r="M134" s="215" t="s">
        <v>1</v>
      </c>
      <c r="N134" s="216" t="s">
        <v>35</v>
      </c>
      <c r="O134" s="217">
        <v>0</v>
      </c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19" t="s">
        <v>160</v>
      </c>
      <c r="AT134" s="219" t="s">
        <v>150</v>
      </c>
      <c r="AU134" s="219" t="s">
        <v>78</v>
      </c>
      <c r="AY134" s="14" t="s">
        <v>147</v>
      </c>
      <c r="BE134" s="220">
        <f>IF(N134="základní",J134,0)</f>
        <v>14400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4" t="s">
        <v>78</v>
      </c>
      <c r="BK134" s="220">
        <f>ROUND(I134*H134,2)</f>
        <v>14400</v>
      </c>
      <c r="BL134" s="14" t="s">
        <v>160</v>
      </c>
      <c r="BM134" s="219" t="s">
        <v>192</v>
      </c>
    </row>
    <row r="135" s="2" customFormat="1" ht="16.5" customHeight="1">
      <c r="A135" s="29"/>
      <c r="B135" s="30"/>
      <c r="C135" s="221" t="s">
        <v>193</v>
      </c>
      <c r="D135" s="221" t="s">
        <v>182</v>
      </c>
      <c r="E135" s="222" t="s">
        <v>194</v>
      </c>
      <c r="F135" s="223" t="s">
        <v>195</v>
      </c>
      <c r="G135" s="224" t="s">
        <v>185</v>
      </c>
      <c r="H135" s="225">
        <v>1600</v>
      </c>
      <c r="I135" s="226">
        <v>16.300000000000001</v>
      </c>
      <c r="J135" s="226">
        <f>ROUND(I135*H135,2)</f>
        <v>26080</v>
      </c>
      <c r="K135" s="227"/>
      <c r="L135" s="228"/>
      <c r="M135" s="229" t="s">
        <v>1</v>
      </c>
      <c r="N135" s="230" t="s">
        <v>35</v>
      </c>
      <c r="O135" s="217">
        <v>0</v>
      </c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19" t="s">
        <v>160</v>
      </c>
      <c r="AT135" s="219" t="s">
        <v>182</v>
      </c>
      <c r="AU135" s="219" t="s">
        <v>78</v>
      </c>
      <c r="AY135" s="14" t="s">
        <v>147</v>
      </c>
      <c r="BE135" s="220">
        <f>IF(N135="základní",J135,0)</f>
        <v>26080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4" t="s">
        <v>78</v>
      </c>
      <c r="BK135" s="220">
        <f>ROUND(I135*H135,2)</f>
        <v>26080</v>
      </c>
      <c r="BL135" s="14" t="s">
        <v>160</v>
      </c>
      <c r="BM135" s="219" t="s">
        <v>196</v>
      </c>
    </row>
    <row r="136" s="2" customFormat="1" ht="16.5" customHeight="1">
      <c r="A136" s="29"/>
      <c r="B136" s="30"/>
      <c r="C136" s="221" t="s">
        <v>177</v>
      </c>
      <c r="D136" s="221" t="s">
        <v>182</v>
      </c>
      <c r="E136" s="222" t="s">
        <v>197</v>
      </c>
      <c r="F136" s="223" t="s">
        <v>198</v>
      </c>
      <c r="G136" s="224" t="s">
        <v>185</v>
      </c>
      <c r="H136" s="225">
        <v>80</v>
      </c>
      <c r="I136" s="226">
        <v>32.5</v>
      </c>
      <c r="J136" s="226">
        <f>ROUND(I136*H136,2)</f>
        <v>2600</v>
      </c>
      <c r="K136" s="227"/>
      <c r="L136" s="228"/>
      <c r="M136" s="229" t="s">
        <v>1</v>
      </c>
      <c r="N136" s="230" t="s">
        <v>35</v>
      </c>
      <c r="O136" s="217">
        <v>0</v>
      </c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19" t="s">
        <v>160</v>
      </c>
      <c r="AT136" s="219" t="s">
        <v>182</v>
      </c>
      <c r="AU136" s="219" t="s">
        <v>78</v>
      </c>
      <c r="AY136" s="14" t="s">
        <v>147</v>
      </c>
      <c r="BE136" s="220">
        <f>IF(N136="základní",J136,0)</f>
        <v>2600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4" t="s">
        <v>78</v>
      </c>
      <c r="BK136" s="220">
        <f>ROUND(I136*H136,2)</f>
        <v>2600</v>
      </c>
      <c r="BL136" s="14" t="s">
        <v>160</v>
      </c>
      <c r="BM136" s="219" t="s">
        <v>199</v>
      </c>
    </row>
    <row r="137" s="2" customFormat="1" ht="24.15" customHeight="1">
      <c r="A137" s="29"/>
      <c r="B137" s="30"/>
      <c r="C137" s="221" t="s">
        <v>200</v>
      </c>
      <c r="D137" s="221" t="s">
        <v>182</v>
      </c>
      <c r="E137" s="222" t="s">
        <v>201</v>
      </c>
      <c r="F137" s="223" t="s">
        <v>202</v>
      </c>
      <c r="G137" s="224" t="s">
        <v>185</v>
      </c>
      <c r="H137" s="225">
        <v>40</v>
      </c>
      <c r="I137" s="226">
        <v>137</v>
      </c>
      <c r="J137" s="226">
        <f>ROUND(I137*H137,2)</f>
        <v>5480</v>
      </c>
      <c r="K137" s="227"/>
      <c r="L137" s="228"/>
      <c r="M137" s="231" t="s">
        <v>1</v>
      </c>
      <c r="N137" s="232" t="s">
        <v>35</v>
      </c>
      <c r="O137" s="233">
        <v>0</v>
      </c>
      <c r="P137" s="233">
        <f>O137*H137</f>
        <v>0</v>
      </c>
      <c r="Q137" s="233">
        <v>0</v>
      </c>
      <c r="R137" s="233">
        <f>Q137*H137</f>
        <v>0</v>
      </c>
      <c r="S137" s="233">
        <v>0</v>
      </c>
      <c r="T137" s="234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19" t="s">
        <v>160</v>
      </c>
      <c r="AT137" s="219" t="s">
        <v>182</v>
      </c>
      <c r="AU137" s="219" t="s">
        <v>78</v>
      </c>
      <c r="AY137" s="14" t="s">
        <v>147</v>
      </c>
      <c r="BE137" s="220">
        <f>IF(N137="základní",J137,0)</f>
        <v>5480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4" t="s">
        <v>78</v>
      </c>
      <c r="BK137" s="220">
        <f>ROUND(I137*H137,2)</f>
        <v>5480</v>
      </c>
      <c r="BL137" s="14" t="s">
        <v>160</v>
      </c>
      <c r="BM137" s="219" t="s">
        <v>203</v>
      </c>
    </row>
    <row r="138" s="2" customFormat="1" ht="6.96" customHeight="1">
      <c r="A138" s="29"/>
      <c r="B138" s="56"/>
      <c r="C138" s="57"/>
      <c r="D138" s="57"/>
      <c r="E138" s="57"/>
      <c r="F138" s="57"/>
      <c r="G138" s="57"/>
      <c r="H138" s="57"/>
      <c r="I138" s="57"/>
      <c r="J138" s="57"/>
      <c r="K138" s="57"/>
      <c r="L138" s="35"/>
      <c r="M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</row>
  </sheetData>
  <sheetProtection sheet="1" autoFilter="0" formatColumns="0" formatRows="0" objects="1" scenarios="1" spinCount="100000" saltValue="CQzyq1RaaZv7svmFEo6GIrwEKjNbTvIZSG+6uppUA3iRIiD9LtbCgAQk0YELouWqqpAzMQJTxK1W4twcm894ew==" hashValue="HO37sPX3UY9/F6iFnTshi1whYeofb5Cf8+Tsn83ozVgaist/xffRNKuHUiH4oZQAOIunQ9q2JSWcsctq6YP5Uw==" algorithmName="SHA-512" password="CC35"/>
  <autoFilter ref="C119:K13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80</v>
      </c>
    </row>
    <row r="4" s="1" customFormat="1" ht="24.96" customHeight="1">
      <c r="B4" s="17"/>
      <c r="D4" s="128" t="s">
        <v>120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16.5" customHeight="1">
      <c r="B7" s="17"/>
      <c r="E7" s="131" t="str">
        <f>'Rekapitulace stavby'!K6</f>
        <v>Zřízení pracoviště DŽIN na OŘ Brno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121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204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27. 6. 2022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tr">
        <f>IF('Rekapitulace stavby'!AN10="","",'Rekapitulace stavby'!AN10)</f>
        <v/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tr">
        <f>IF('Rekapitulace stavby'!E11="","",'Rekapitulace stavby'!E11)</f>
        <v xml:space="preserve"> </v>
      </c>
      <c r="F15" s="29"/>
      <c r="G15" s="29"/>
      <c r="H15" s="29"/>
      <c r="I15" s="130" t="s">
        <v>24</v>
      </c>
      <c r="J15" s="133" t="str">
        <f>IF('Rekapitulace stavby'!AN11="","",'Rekapitulace stavby'!AN11)</f>
        <v/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25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24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26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24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28</v>
      </c>
      <c r="E23" s="29"/>
      <c r="F23" s="29"/>
      <c r="G23" s="29"/>
      <c r="H23" s="29"/>
      <c r="I23" s="130" t="s">
        <v>23</v>
      </c>
      <c r="J23" s="133" t="str">
        <f>IF('Rekapitulace stavby'!AN19="","",'Rekapitulace stavby'!AN19)</f>
        <v/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tr">
        <f>IF('Rekapitulace stavby'!E20="","",'Rekapitulace stavby'!E20)</f>
        <v xml:space="preserve"> </v>
      </c>
      <c r="F24" s="29"/>
      <c r="G24" s="29"/>
      <c r="H24" s="29"/>
      <c r="I24" s="130" t="s">
        <v>24</v>
      </c>
      <c r="J24" s="133" t="str">
        <f>IF('Rekapitulace stavby'!AN20="","",'Rekapitulace stavby'!AN20)</f>
        <v/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29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30</v>
      </c>
      <c r="E30" s="29"/>
      <c r="F30" s="29"/>
      <c r="G30" s="29"/>
      <c r="H30" s="29"/>
      <c r="I30" s="29"/>
      <c r="J30" s="141">
        <f>ROUND(J121, 2)</f>
        <v>214920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32</v>
      </c>
      <c r="G32" s="29"/>
      <c r="H32" s="29"/>
      <c r="I32" s="142" t="s">
        <v>31</v>
      </c>
      <c r="J32" s="142" t="s">
        <v>33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34</v>
      </c>
      <c r="E33" s="130" t="s">
        <v>35</v>
      </c>
      <c r="F33" s="144">
        <f>ROUND((SUM(BE121:BE135)),  2)</f>
        <v>214920</v>
      </c>
      <c r="G33" s="29"/>
      <c r="H33" s="29"/>
      <c r="I33" s="145">
        <v>0.20999999999999999</v>
      </c>
      <c r="J33" s="144">
        <f>ROUND(((SUM(BE121:BE135))*I33),  2)</f>
        <v>45133.199999999997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36</v>
      </c>
      <c r="F34" s="144">
        <f>ROUND((SUM(BF121:BF135)),  2)</f>
        <v>0</v>
      </c>
      <c r="G34" s="29"/>
      <c r="H34" s="29"/>
      <c r="I34" s="145">
        <v>0.14999999999999999</v>
      </c>
      <c r="J34" s="144">
        <f>ROUND(((SUM(BF121:BF135))*I34),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37</v>
      </c>
      <c r="F35" s="144">
        <f>ROUND((SUM(BG121:BG135)),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38</v>
      </c>
      <c r="F36" s="144">
        <f>ROUND((SUM(BH121:BH135)),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39</v>
      </c>
      <c r="F37" s="144">
        <f>ROUND((SUM(BI121:BI135)),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40</v>
      </c>
      <c r="E39" s="148"/>
      <c r="F39" s="148"/>
      <c r="G39" s="149" t="s">
        <v>41</v>
      </c>
      <c r="H39" s="150" t="s">
        <v>42</v>
      </c>
      <c r="I39" s="148"/>
      <c r="J39" s="151">
        <f>SUM(J30:J37)</f>
        <v>260053.20000000001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43</v>
      </c>
      <c r="E50" s="154"/>
      <c r="F50" s="154"/>
      <c r="G50" s="153" t="s">
        <v>44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45</v>
      </c>
      <c r="E61" s="156"/>
      <c r="F61" s="157" t="s">
        <v>46</v>
      </c>
      <c r="G61" s="155" t="s">
        <v>45</v>
      </c>
      <c r="H61" s="156"/>
      <c r="I61" s="156"/>
      <c r="J61" s="158" t="s">
        <v>46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47</v>
      </c>
      <c r="E65" s="159"/>
      <c r="F65" s="159"/>
      <c r="G65" s="153" t="s">
        <v>48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45</v>
      </c>
      <c r="E76" s="156"/>
      <c r="F76" s="157" t="s">
        <v>46</v>
      </c>
      <c r="G76" s="155" t="s">
        <v>45</v>
      </c>
      <c r="H76" s="156"/>
      <c r="I76" s="156"/>
      <c r="J76" s="158" t="s">
        <v>46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123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16.5" customHeight="1">
      <c r="A85" s="29"/>
      <c r="B85" s="30"/>
      <c r="C85" s="31"/>
      <c r="D85" s="31"/>
      <c r="E85" s="164" t="str">
        <f>E7</f>
        <v>Zřízení pracoviště DŽIN na OŘ Brno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121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SO01-02 - Stropy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27. 6. 2022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 xml:space="preserve"> </v>
      </c>
      <c r="G91" s="31"/>
      <c r="H91" s="31"/>
      <c r="I91" s="26" t="s">
        <v>26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28</v>
      </c>
      <c r="J92" s="27" t="str">
        <f>E24</f>
        <v xml:space="preserve"> 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124</v>
      </c>
      <c r="D94" s="166"/>
      <c r="E94" s="166"/>
      <c r="F94" s="166"/>
      <c r="G94" s="166"/>
      <c r="H94" s="166"/>
      <c r="I94" s="166"/>
      <c r="J94" s="167" t="s">
        <v>125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126</v>
      </c>
      <c r="D96" s="31"/>
      <c r="E96" s="31"/>
      <c r="F96" s="31"/>
      <c r="G96" s="31"/>
      <c r="H96" s="31"/>
      <c r="I96" s="31"/>
      <c r="J96" s="100">
        <f>J121</f>
        <v>214920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127</v>
      </c>
    </row>
    <row r="97" s="9" customFormat="1" ht="24.96" customHeight="1">
      <c r="A97" s="9"/>
      <c r="B97" s="169"/>
      <c r="C97" s="170"/>
      <c r="D97" s="171" t="s">
        <v>205</v>
      </c>
      <c r="E97" s="172"/>
      <c r="F97" s="172"/>
      <c r="G97" s="172"/>
      <c r="H97" s="172"/>
      <c r="I97" s="172"/>
      <c r="J97" s="173">
        <f>J122</f>
        <v>91210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5"/>
      <c r="C98" s="176"/>
      <c r="D98" s="177" t="s">
        <v>206</v>
      </c>
      <c r="E98" s="178"/>
      <c r="F98" s="178"/>
      <c r="G98" s="178"/>
      <c r="H98" s="178"/>
      <c r="I98" s="178"/>
      <c r="J98" s="179">
        <f>J123</f>
        <v>91210</v>
      </c>
      <c r="K98" s="176"/>
      <c r="L98" s="18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69"/>
      <c r="C99" s="170"/>
      <c r="D99" s="171" t="s">
        <v>207</v>
      </c>
      <c r="E99" s="172"/>
      <c r="F99" s="172"/>
      <c r="G99" s="172"/>
      <c r="H99" s="172"/>
      <c r="I99" s="172"/>
      <c r="J99" s="173">
        <f>J129</f>
        <v>77750</v>
      </c>
      <c r="K99" s="170"/>
      <c r="L99" s="17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75"/>
      <c r="C100" s="176"/>
      <c r="D100" s="177" t="s">
        <v>208</v>
      </c>
      <c r="E100" s="178"/>
      <c r="F100" s="178"/>
      <c r="G100" s="178"/>
      <c r="H100" s="178"/>
      <c r="I100" s="178"/>
      <c r="J100" s="179">
        <f>J130</f>
        <v>77750</v>
      </c>
      <c r="K100" s="176"/>
      <c r="L100" s="18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69"/>
      <c r="C101" s="170"/>
      <c r="D101" s="171" t="s">
        <v>130</v>
      </c>
      <c r="E101" s="172"/>
      <c r="F101" s="172"/>
      <c r="G101" s="172"/>
      <c r="H101" s="172"/>
      <c r="I101" s="172"/>
      <c r="J101" s="173">
        <f>J134</f>
        <v>45960</v>
      </c>
      <c r="K101" s="170"/>
      <c r="L101" s="17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29"/>
      <c r="B102" s="30"/>
      <c r="C102" s="31"/>
      <c r="D102" s="31"/>
      <c r="E102" s="31"/>
      <c r="F102" s="31"/>
      <c r="G102" s="31"/>
      <c r="H102" s="31"/>
      <c r="I102" s="31"/>
      <c r="J102" s="31"/>
      <c r="K102" s="31"/>
      <c r="L102" s="53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="2" customFormat="1" ht="6.96" customHeight="1">
      <c r="A103" s="29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3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7" s="2" customFormat="1" ht="6.96" customHeight="1">
      <c r="A107" s="29"/>
      <c r="B107" s="58"/>
      <c r="C107" s="59"/>
      <c r="D107" s="59"/>
      <c r="E107" s="59"/>
      <c r="F107" s="59"/>
      <c r="G107" s="59"/>
      <c r="H107" s="59"/>
      <c r="I107" s="59"/>
      <c r="J107" s="59"/>
      <c r="K107" s="59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24.96" customHeight="1">
      <c r="A108" s="29"/>
      <c r="B108" s="30"/>
      <c r="C108" s="20" t="s">
        <v>132</v>
      </c>
      <c r="D108" s="31"/>
      <c r="E108" s="31"/>
      <c r="F108" s="31"/>
      <c r="G108" s="31"/>
      <c r="H108" s="31"/>
      <c r="I108" s="31"/>
      <c r="J108" s="31"/>
      <c r="K108" s="31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6.96" customHeight="1">
      <c r="A109" s="29"/>
      <c r="B109" s="30"/>
      <c r="C109" s="31"/>
      <c r="D109" s="31"/>
      <c r="E109" s="31"/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2" customHeight="1">
      <c r="A110" s="29"/>
      <c r="B110" s="30"/>
      <c r="C110" s="26" t="s">
        <v>14</v>
      </c>
      <c r="D110" s="31"/>
      <c r="E110" s="31"/>
      <c r="F110" s="31"/>
      <c r="G110" s="31"/>
      <c r="H110" s="31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6.5" customHeight="1">
      <c r="A111" s="29"/>
      <c r="B111" s="30"/>
      <c r="C111" s="31"/>
      <c r="D111" s="31"/>
      <c r="E111" s="164" t="str">
        <f>E7</f>
        <v>Zřízení pracoviště DŽIN na OŘ Brno</v>
      </c>
      <c r="F111" s="26"/>
      <c r="G111" s="26"/>
      <c r="H111" s="26"/>
      <c r="I111" s="31"/>
      <c r="J111" s="31"/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2" customHeight="1">
      <c r="A112" s="29"/>
      <c r="B112" s="30"/>
      <c r="C112" s="26" t="s">
        <v>121</v>
      </c>
      <c r="D112" s="31"/>
      <c r="E112" s="31"/>
      <c r="F112" s="31"/>
      <c r="G112" s="31"/>
      <c r="H112" s="31"/>
      <c r="I112" s="31"/>
      <c r="J112" s="31"/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16.5" customHeight="1">
      <c r="A113" s="29"/>
      <c r="B113" s="30"/>
      <c r="C113" s="31"/>
      <c r="D113" s="31"/>
      <c r="E113" s="66" t="str">
        <f>E9</f>
        <v>SO01-02 - Stropy</v>
      </c>
      <c r="F113" s="31"/>
      <c r="G113" s="31"/>
      <c r="H113" s="31"/>
      <c r="I113" s="31"/>
      <c r="J113" s="31"/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6.96" customHeight="1">
      <c r="A114" s="29"/>
      <c r="B114" s="30"/>
      <c r="C114" s="31"/>
      <c r="D114" s="31"/>
      <c r="E114" s="31"/>
      <c r="F114" s="31"/>
      <c r="G114" s="31"/>
      <c r="H114" s="31"/>
      <c r="I114" s="31"/>
      <c r="J114" s="31"/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2" customHeight="1">
      <c r="A115" s="29"/>
      <c r="B115" s="30"/>
      <c r="C115" s="26" t="s">
        <v>18</v>
      </c>
      <c r="D115" s="31"/>
      <c r="E115" s="31"/>
      <c r="F115" s="23" t="str">
        <f>F12</f>
        <v xml:space="preserve"> </v>
      </c>
      <c r="G115" s="31"/>
      <c r="H115" s="31"/>
      <c r="I115" s="26" t="s">
        <v>20</v>
      </c>
      <c r="J115" s="69" t="str">
        <f>IF(J12="","",J12)</f>
        <v>27. 6. 2022</v>
      </c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6.96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5.15" customHeight="1">
      <c r="A117" s="29"/>
      <c r="B117" s="30"/>
      <c r="C117" s="26" t="s">
        <v>22</v>
      </c>
      <c r="D117" s="31"/>
      <c r="E117" s="31"/>
      <c r="F117" s="23" t="str">
        <f>E15</f>
        <v xml:space="preserve"> </v>
      </c>
      <c r="G117" s="31"/>
      <c r="H117" s="31"/>
      <c r="I117" s="26" t="s">
        <v>26</v>
      </c>
      <c r="J117" s="27" t="str">
        <f>E21</f>
        <v xml:space="preserve"> </v>
      </c>
      <c r="K117" s="31"/>
      <c r="L117" s="53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5.15" customHeight="1">
      <c r="A118" s="29"/>
      <c r="B118" s="30"/>
      <c r="C118" s="26" t="s">
        <v>25</v>
      </c>
      <c r="D118" s="31"/>
      <c r="E118" s="31"/>
      <c r="F118" s="23" t="str">
        <f>IF(E18="","",E18)</f>
        <v xml:space="preserve"> </v>
      </c>
      <c r="G118" s="31"/>
      <c r="H118" s="31"/>
      <c r="I118" s="26" t="s">
        <v>28</v>
      </c>
      <c r="J118" s="27" t="str">
        <f>E24</f>
        <v xml:space="preserve"> </v>
      </c>
      <c r="K118" s="31"/>
      <c r="L118" s="53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10.32" customHeight="1">
      <c r="A119" s="29"/>
      <c r="B119" s="30"/>
      <c r="C119" s="31"/>
      <c r="D119" s="31"/>
      <c r="E119" s="31"/>
      <c r="F119" s="31"/>
      <c r="G119" s="31"/>
      <c r="H119" s="31"/>
      <c r="I119" s="31"/>
      <c r="J119" s="31"/>
      <c r="K119" s="31"/>
      <c r="L119" s="53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11" customFormat="1" ht="29.28" customHeight="1">
      <c r="A120" s="181"/>
      <c r="B120" s="182"/>
      <c r="C120" s="183" t="s">
        <v>133</v>
      </c>
      <c r="D120" s="184" t="s">
        <v>55</v>
      </c>
      <c r="E120" s="184" t="s">
        <v>51</v>
      </c>
      <c r="F120" s="184" t="s">
        <v>52</v>
      </c>
      <c r="G120" s="184" t="s">
        <v>134</v>
      </c>
      <c r="H120" s="184" t="s">
        <v>135</v>
      </c>
      <c r="I120" s="184" t="s">
        <v>136</v>
      </c>
      <c r="J120" s="185" t="s">
        <v>125</v>
      </c>
      <c r="K120" s="186" t="s">
        <v>137</v>
      </c>
      <c r="L120" s="187"/>
      <c r="M120" s="90" t="s">
        <v>1</v>
      </c>
      <c r="N120" s="91" t="s">
        <v>34</v>
      </c>
      <c r="O120" s="91" t="s">
        <v>138</v>
      </c>
      <c r="P120" s="91" t="s">
        <v>139</v>
      </c>
      <c r="Q120" s="91" t="s">
        <v>140</v>
      </c>
      <c r="R120" s="91" t="s">
        <v>141</v>
      </c>
      <c r="S120" s="91" t="s">
        <v>142</v>
      </c>
      <c r="T120" s="92" t="s">
        <v>143</v>
      </c>
      <c r="U120" s="181"/>
      <c r="V120" s="181"/>
      <c r="W120" s="181"/>
      <c r="X120" s="181"/>
      <c r="Y120" s="181"/>
      <c r="Z120" s="181"/>
      <c r="AA120" s="181"/>
      <c r="AB120" s="181"/>
      <c r="AC120" s="181"/>
      <c r="AD120" s="181"/>
      <c r="AE120" s="181"/>
    </row>
    <row r="121" s="2" customFormat="1" ht="22.8" customHeight="1">
      <c r="A121" s="29"/>
      <c r="B121" s="30"/>
      <c r="C121" s="97" t="s">
        <v>144</v>
      </c>
      <c r="D121" s="31"/>
      <c r="E121" s="31"/>
      <c r="F121" s="31"/>
      <c r="G121" s="31"/>
      <c r="H121" s="31"/>
      <c r="I121" s="31"/>
      <c r="J121" s="188">
        <f>BK121</f>
        <v>214920</v>
      </c>
      <c r="K121" s="31"/>
      <c r="L121" s="35"/>
      <c r="M121" s="93"/>
      <c r="N121" s="189"/>
      <c r="O121" s="94"/>
      <c r="P121" s="190">
        <f>P122+P129+P134</f>
        <v>0</v>
      </c>
      <c r="Q121" s="94"/>
      <c r="R121" s="190">
        <f>R122+R129+R134</f>
        <v>0</v>
      </c>
      <c r="S121" s="94"/>
      <c r="T121" s="191">
        <f>T122+T129+T134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4" t="s">
        <v>69</v>
      </c>
      <c r="AU121" s="14" t="s">
        <v>127</v>
      </c>
      <c r="BK121" s="192">
        <f>BK122+BK129+BK134</f>
        <v>214920</v>
      </c>
    </row>
    <row r="122" s="12" customFormat="1" ht="25.92" customHeight="1">
      <c r="A122" s="12"/>
      <c r="B122" s="193"/>
      <c r="C122" s="194"/>
      <c r="D122" s="195" t="s">
        <v>69</v>
      </c>
      <c r="E122" s="196" t="s">
        <v>145</v>
      </c>
      <c r="F122" s="196" t="s">
        <v>145</v>
      </c>
      <c r="G122" s="194"/>
      <c r="H122" s="194"/>
      <c r="I122" s="194"/>
      <c r="J122" s="197">
        <f>BK122</f>
        <v>91210</v>
      </c>
      <c r="K122" s="194"/>
      <c r="L122" s="198"/>
      <c r="M122" s="199"/>
      <c r="N122" s="200"/>
      <c r="O122" s="200"/>
      <c r="P122" s="201">
        <f>P123</f>
        <v>0</v>
      </c>
      <c r="Q122" s="200"/>
      <c r="R122" s="201">
        <f>R123</f>
        <v>0</v>
      </c>
      <c r="S122" s="200"/>
      <c r="T122" s="202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3" t="s">
        <v>78</v>
      </c>
      <c r="AT122" s="204" t="s">
        <v>69</v>
      </c>
      <c r="AU122" s="204" t="s">
        <v>70</v>
      </c>
      <c r="AY122" s="203" t="s">
        <v>147</v>
      </c>
      <c r="BK122" s="205">
        <f>BK123</f>
        <v>91210</v>
      </c>
    </row>
    <row r="123" s="12" customFormat="1" ht="22.8" customHeight="1">
      <c r="A123" s="12"/>
      <c r="B123" s="193"/>
      <c r="C123" s="194"/>
      <c r="D123" s="195" t="s">
        <v>69</v>
      </c>
      <c r="E123" s="206" t="s">
        <v>209</v>
      </c>
      <c r="F123" s="206" t="s">
        <v>82</v>
      </c>
      <c r="G123" s="194"/>
      <c r="H123" s="194"/>
      <c r="I123" s="194"/>
      <c r="J123" s="207">
        <f>BK123</f>
        <v>91210</v>
      </c>
      <c r="K123" s="194"/>
      <c r="L123" s="198"/>
      <c r="M123" s="199"/>
      <c r="N123" s="200"/>
      <c r="O123" s="200"/>
      <c r="P123" s="201">
        <f>SUM(P124:P128)</f>
        <v>0</v>
      </c>
      <c r="Q123" s="200"/>
      <c r="R123" s="201">
        <f>SUM(R124:R128)</f>
        <v>0</v>
      </c>
      <c r="S123" s="200"/>
      <c r="T123" s="202">
        <f>SUM(T124:T128)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3" t="s">
        <v>78</v>
      </c>
      <c r="AT123" s="204" t="s">
        <v>69</v>
      </c>
      <c r="AU123" s="204" t="s">
        <v>78</v>
      </c>
      <c r="AY123" s="203" t="s">
        <v>147</v>
      </c>
      <c r="BK123" s="205">
        <f>SUM(BK124:BK128)</f>
        <v>91210</v>
      </c>
    </row>
    <row r="124" s="2" customFormat="1" ht="37.8" customHeight="1">
      <c r="A124" s="29"/>
      <c r="B124" s="30"/>
      <c r="C124" s="221" t="s">
        <v>78</v>
      </c>
      <c r="D124" s="221" t="s">
        <v>182</v>
      </c>
      <c r="E124" s="222" t="s">
        <v>210</v>
      </c>
      <c r="F124" s="223" t="s">
        <v>211</v>
      </c>
      <c r="G124" s="224" t="s">
        <v>153</v>
      </c>
      <c r="H124" s="225">
        <v>120</v>
      </c>
      <c r="I124" s="226">
        <v>558</v>
      </c>
      <c r="J124" s="226">
        <f>ROUND(I124*H124,2)</f>
        <v>66960</v>
      </c>
      <c r="K124" s="227"/>
      <c r="L124" s="228"/>
      <c r="M124" s="229" t="s">
        <v>1</v>
      </c>
      <c r="N124" s="230" t="s">
        <v>35</v>
      </c>
      <c r="O124" s="217">
        <v>0</v>
      </c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19" t="s">
        <v>170</v>
      </c>
      <c r="AT124" s="219" t="s">
        <v>182</v>
      </c>
      <c r="AU124" s="219" t="s">
        <v>80</v>
      </c>
      <c r="AY124" s="14" t="s">
        <v>147</v>
      </c>
      <c r="BE124" s="220">
        <f>IF(N124="základní",J124,0)</f>
        <v>66960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4" t="s">
        <v>78</v>
      </c>
      <c r="BK124" s="220">
        <f>ROUND(I124*H124,2)</f>
        <v>66960</v>
      </c>
      <c r="BL124" s="14" t="s">
        <v>154</v>
      </c>
      <c r="BM124" s="219" t="s">
        <v>80</v>
      </c>
    </row>
    <row r="125" s="2" customFormat="1" ht="24.15" customHeight="1">
      <c r="A125" s="29"/>
      <c r="B125" s="30"/>
      <c r="C125" s="221" t="s">
        <v>80</v>
      </c>
      <c r="D125" s="221" t="s">
        <v>182</v>
      </c>
      <c r="E125" s="222" t="s">
        <v>190</v>
      </c>
      <c r="F125" s="223" t="s">
        <v>212</v>
      </c>
      <c r="G125" s="224" t="s">
        <v>213</v>
      </c>
      <c r="H125" s="225">
        <v>70</v>
      </c>
      <c r="I125" s="226">
        <v>65</v>
      </c>
      <c r="J125" s="226">
        <f>ROUND(I125*H125,2)</f>
        <v>4550</v>
      </c>
      <c r="K125" s="227"/>
      <c r="L125" s="228"/>
      <c r="M125" s="229" t="s">
        <v>1</v>
      </c>
      <c r="N125" s="230" t="s">
        <v>35</v>
      </c>
      <c r="O125" s="217">
        <v>0</v>
      </c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19" t="s">
        <v>170</v>
      </c>
      <c r="AT125" s="219" t="s">
        <v>182</v>
      </c>
      <c r="AU125" s="219" t="s">
        <v>80</v>
      </c>
      <c r="AY125" s="14" t="s">
        <v>147</v>
      </c>
      <c r="BE125" s="220">
        <f>IF(N125="základní",J125,0)</f>
        <v>4550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4" t="s">
        <v>78</v>
      </c>
      <c r="BK125" s="220">
        <f>ROUND(I125*H125,2)</f>
        <v>4550</v>
      </c>
      <c r="BL125" s="14" t="s">
        <v>154</v>
      </c>
      <c r="BM125" s="219" t="s">
        <v>154</v>
      </c>
    </row>
    <row r="126" s="2" customFormat="1" ht="21.75" customHeight="1">
      <c r="A126" s="29"/>
      <c r="B126" s="30"/>
      <c r="C126" s="221" t="s">
        <v>161</v>
      </c>
      <c r="D126" s="221" t="s">
        <v>182</v>
      </c>
      <c r="E126" s="222" t="s">
        <v>214</v>
      </c>
      <c r="F126" s="223" t="s">
        <v>215</v>
      </c>
      <c r="G126" s="224" t="s">
        <v>213</v>
      </c>
      <c r="H126" s="225">
        <v>220</v>
      </c>
      <c r="I126" s="226">
        <v>35</v>
      </c>
      <c r="J126" s="226">
        <f>ROUND(I126*H126,2)</f>
        <v>7700</v>
      </c>
      <c r="K126" s="227"/>
      <c r="L126" s="228"/>
      <c r="M126" s="229" t="s">
        <v>1</v>
      </c>
      <c r="N126" s="230" t="s">
        <v>35</v>
      </c>
      <c r="O126" s="217">
        <v>0</v>
      </c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19" t="s">
        <v>170</v>
      </c>
      <c r="AT126" s="219" t="s">
        <v>182</v>
      </c>
      <c r="AU126" s="219" t="s">
        <v>80</v>
      </c>
      <c r="AY126" s="14" t="s">
        <v>147</v>
      </c>
      <c r="BE126" s="220">
        <f>IF(N126="základní",J126,0)</f>
        <v>7700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4" t="s">
        <v>78</v>
      </c>
      <c r="BK126" s="220">
        <f>ROUND(I126*H126,2)</f>
        <v>7700</v>
      </c>
      <c r="BL126" s="14" t="s">
        <v>154</v>
      </c>
      <c r="BM126" s="219" t="s">
        <v>164</v>
      </c>
    </row>
    <row r="127" s="2" customFormat="1" ht="21.75" customHeight="1">
      <c r="A127" s="29"/>
      <c r="B127" s="30"/>
      <c r="C127" s="221" t="s">
        <v>154</v>
      </c>
      <c r="D127" s="221" t="s">
        <v>182</v>
      </c>
      <c r="E127" s="222" t="s">
        <v>216</v>
      </c>
      <c r="F127" s="223" t="s">
        <v>217</v>
      </c>
      <c r="G127" s="224" t="s">
        <v>218</v>
      </c>
      <c r="H127" s="225">
        <v>500</v>
      </c>
      <c r="I127" s="226">
        <v>8</v>
      </c>
      <c r="J127" s="226">
        <f>ROUND(I127*H127,2)</f>
        <v>4000</v>
      </c>
      <c r="K127" s="227"/>
      <c r="L127" s="228"/>
      <c r="M127" s="229" t="s">
        <v>1</v>
      </c>
      <c r="N127" s="230" t="s">
        <v>35</v>
      </c>
      <c r="O127" s="217">
        <v>0</v>
      </c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19" t="s">
        <v>170</v>
      </c>
      <c r="AT127" s="219" t="s">
        <v>182</v>
      </c>
      <c r="AU127" s="219" t="s">
        <v>80</v>
      </c>
      <c r="AY127" s="14" t="s">
        <v>147</v>
      </c>
      <c r="BE127" s="220">
        <f>IF(N127="základní",J127,0)</f>
        <v>4000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4" t="s">
        <v>78</v>
      </c>
      <c r="BK127" s="220">
        <f>ROUND(I127*H127,2)</f>
        <v>4000</v>
      </c>
      <c r="BL127" s="14" t="s">
        <v>154</v>
      </c>
      <c r="BM127" s="219" t="s">
        <v>170</v>
      </c>
    </row>
    <row r="128" s="2" customFormat="1" ht="21.75" customHeight="1">
      <c r="A128" s="29"/>
      <c r="B128" s="30"/>
      <c r="C128" s="221" t="s">
        <v>171</v>
      </c>
      <c r="D128" s="221" t="s">
        <v>182</v>
      </c>
      <c r="E128" s="222" t="s">
        <v>219</v>
      </c>
      <c r="F128" s="223" t="s">
        <v>220</v>
      </c>
      <c r="G128" s="224" t="s">
        <v>213</v>
      </c>
      <c r="H128" s="225">
        <v>200</v>
      </c>
      <c r="I128" s="226">
        <v>40</v>
      </c>
      <c r="J128" s="226">
        <f>ROUND(I128*H128,2)</f>
        <v>8000</v>
      </c>
      <c r="K128" s="227"/>
      <c r="L128" s="228"/>
      <c r="M128" s="229" t="s">
        <v>1</v>
      </c>
      <c r="N128" s="230" t="s">
        <v>35</v>
      </c>
      <c r="O128" s="217">
        <v>0</v>
      </c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19" t="s">
        <v>170</v>
      </c>
      <c r="AT128" s="219" t="s">
        <v>182</v>
      </c>
      <c r="AU128" s="219" t="s">
        <v>80</v>
      </c>
      <c r="AY128" s="14" t="s">
        <v>147</v>
      </c>
      <c r="BE128" s="220">
        <f>IF(N128="základní",J128,0)</f>
        <v>8000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4" t="s">
        <v>78</v>
      </c>
      <c r="BK128" s="220">
        <f>ROUND(I128*H128,2)</f>
        <v>8000</v>
      </c>
      <c r="BL128" s="14" t="s">
        <v>154</v>
      </c>
      <c r="BM128" s="219" t="s">
        <v>174</v>
      </c>
    </row>
    <row r="129" s="12" customFormat="1" ht="25.92" customHeight="1">
      <c r="A129" s="12"/>
      <c r="B129" s="193"/>
      <c r="C129" s="194"/>
      <c r="D129" s="195" t="s">
        <v>69</v>
      </c>
      <c r="E129" s="196" t="s">
        <v>221</v>
      </c>
      <c r="F129" s="196" t="s">
        <v>222</v>
      </c>
      <c r="G129" s="194"/>
      <c r="H129" s="194"/>
      <c r="I129" s="194"/>
      <c r="J129" s="197">
        <f>BK129</f>
        <v>77750</v>
      </c>
      <c r="K129" s="194"/>
      <c r="L129" s="198"/>
      <c r="M129" s="199"/>
      <c r="N129" s="200"/>
      <c r="O129" s="200"/>
      <c r="P129" s="201">
        <f>P130</f>
        <v>0</v>
      </c>
      <c r="Q129" s="200"/>
      <c r="R129" s="201">
        <f>R130</f>
        <v>0</v>
      </c>
      <c r="S129" s="200"/>
      <c r="T129" s="202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3" t="s">
        <v>80</v>
      </c>
      <c r="AT129" s="204" t="s">
        <v>69</v>
      </c>
      <c r="AU129" s="204" t="s">
        <v>70</v>
      </c>
      <c r="AY129" s="203" t="s">
        <v>147</v>
      </c>
      <c r="BK129" s="205">
        <f>BK130</f>
        <v>77750</v>
      </c>
    </row>
    <row r="130" s="12" customFormat="1" ht="22.8" customHeight="1">
      <c r="A130" s="12"/>
      <c r="B130" s="193"/>
      <c r="C130" s="194"/>
      <c r="D130" s="195" t="s">
        <v>69</v>
      </c>
      <c r="E130" s="206" t="s">
        <v>223</v>
      </c>
      <c r="F130" s="206" t="s">
        <v>224</v>
      </c>
      <c r="G130" s="194"/>
      <c r="H130" s="194"/>
      <c r="I130" s="194"/>
      <c r="J130" s="207">
        <f>BK130</f>
        <v>77750</v>
      </c>
      <c r="K130" s="194"/>
      <c r="L130" s="198"/>
      <c r="M130" s="199"/>
      <c r="N130" s="200"/>
      <c r="O130" s="200"/>
      <c r="P130" s="201">
        <f>SUM(P131:P133)</f>
        <v>0</v>
      </c>
      <c r="Q130" s="200"/>
      <c r="R130" s="201">
        <f>SUM(R131:R133)</f>
        <v>0</v>
      </c>
      <c r="S130" s="200"/>
      <c r="T130" s="202">
        <f>SUM(T131:T133)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3" t="s">
        <v>80</v>
      </c>
      <c r="AT130" s="204" t="s">
        <v>69</v>
      </c>
      <c r="AU130" s="204" t="s">
        <v>78</v>
      </c>
      <c r="AY130" s="203" t="s">
        <v>147</v>
      </c>
      <c r="BK130" s="205">
        <f>SUM(BK131:BK133)</f>
        <v>77750</v>
      </c>
    </row>
    <row r="131" s="2" customFormat="1" ht="33" customHeight="1">
      <c r="A131" s="29"/>
      <c r="B131" s="30"/>
      <c r="C131" s="208" t="s">
        <v>164</v>
      </c>
      <c r="D131" s="208" t="s">
        <v>150</v>
      </c>
      <c r="E131" s="209" t="s">
        <v>225</v>
      </c>
      <c r="F131" s="210" t="s">
        <v>226</v>
      </c>
      <c r="G131" s="211" t="s">
        <v>153</v>
      </c>
      <c r="H131" s="212">
        <v>120</v>
      </c>
      <c r="I131" s="213">
        <v>520</v>
      </c>
      <c r="J131" s="213">
        <f>ROUND(I131*H131,2)</f>
        <v>62400</v>
      </c>
      <c r="K131" s="214"/>
      <c r="L131" s="35"/>
      <c r="M131" s="215" t="s">
        <v>1</v>
      </c>
      <c r="N131" s="216" t="s">
        <v>35</v>
      </c>
      <c r="O131" s="217">
        <v>0</v>
      </c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19" t="s">
        <v>186</v>
      </c>
      <c r="AT131" s="219" t="s">
        <v>150</v>
      </c>
      <c r="AU131" s="219" t="s">
        <v>80</v>
      </c>
      <c r="AY131" s="14" t="s">
        <v>147</v>
      </c>
      <c r="BE131" s="220">
        <f>IF(N131="základní",J131,0)</f>
        <v>62400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4" t="s">
        <v>78</v>
      </c>
      <c r="BK131" s="220">
        <f>ROUND(I131*H131,2)</f>
        <v>62400</v>
      </c>
      <c r="BL131" s="14" t="s">
        <v>186</v>
      </c>
      <c r="BM131" s="219" t="s">
        <v>177</v>
      </c>
    </row>
    <row r="132" s="2" customFormat="1" ht="24.15" customHeight="1">
      <c r="A132" s="29"/>
      <c r="B132" s="30"/>
      <c r="C132" s="208" t="s">
        <v>178</v>
      </c>
      <c r="D132" s="208" t="s">
        <v>150</v>
      </c>
      <c r="E132" s="209" t="s">
        <v>227</v>
      </c>
      <c r="F132" s="210" t="s">
        <v>228</v>
      </c>
      <c r="G132" s="211" t="s">
        <v>213</v>
      </c>
      <c r="H132" s="212">
        <v>70</v>
      </c>
      <c r="I132" s="213">
        <v>130</v>
      </c>
      <c r="J132" s="213">
        <f>ROUND(I132*H132,2)</f>
        <v>9100</v>
      </c>
      <c r="K132" s="214"/>
      <c r="L132" s="35"/>
      <c r="M132" s="215" t="s">
        <v>1</v>
      </c>
      <c r="N132" s="216" t="s">
        <v>35</v>
      </c>
      <c r="O132" s="217">
        <v>0</v>
      </c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19" t="s">
        <v>186</v>
      </c>
      <c r="AT132" s="219" t="s">
        <v>150</v>
      </c>
      <c r="AU132" s="219" t="s">
        <v>80</v>
      </c>
      <c r="AY132" s="14" t="s">
        <v>147</v>
      </c>
      <c r="BE132" s="220">
        <f>IF(N132="základní",J132,0)</f>
        <v>9100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4" t="s">
        <v>78</v>
      </c>
      <c r="BK132" s="220">
        <f>ROUND(I132*H132,2)</f>
        <v>9100</v>
      </c>
      <c r="BL132" s="14" t="s">
        <v>186</v>
      </c>
      <c r="BM132" s="219" t="s">
        <v>181</v>
      </c>
    </row>
    <row r="133" s="2" customFormat="1" ht="16.5" customHeight="1">
      <c r="A133" s="29"/>
      <c r="B133" s="30"/>
      <c r="C133" s="208" t="s">
        <v>170</v>
      </c>
      <c r="D133" s="208" t="s">
        <v>150</v>
      </c>
      <c r="E133" s="209" t="s">
        <v>229</v>
      </c>
      <c r="F133" s="210" t="s">
        <v>230</v>
      </c>
      <c r="G133" s="211" t="s">
        <v>218</v>
      </c>
      <c r="H133" s="212">
        <v>250</v>
      </c>
      <c r="I133" s="213">
        <v>25</v>
      </c>
      <c r="J133" s="213">
        <f>ROUND(I133*H133,2)</f>
        <v>6250</v>
      </c>
      <c r="K133" s="214"/>
      <c r="L133" s="35"/>
      <c r="M133" s="215" t="s">
        <v>1</v>
      </c>
      <c r="N133" s="216" t="s">
        <v>35</v>
      </c>
      <c r="O133" s="217">
        <v>0</v>
      </c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19" t="s">
        <v>186</v>
      </c>
      <c r="AT133" s="219" t="s">
        <v>150</v>
      </c>
      <c r="AU133" s="219" t="s">
        <v>80</v>
      </c>
      <c r="AY133" s="14" t="s">
        <v>147</v>
      </c>
      <c r="BE133" s="220">
        <f>IF(N133="základní",J133,0)</f>
        <v>6250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4" t="s">
        <v>78</v>
      </c>
      <c r="BK133" s="220">
        <f>ROUND(I133*H133,2)</f>
        <v>6250</v>
      </c>
      <c r="BL133" s="14" t="s">
        <v>186</v>
      </c>
      <c r="BM133" s="219" t="s">
        <v>186</v>
      </c>
    </row>
    <row r="134" s="12" customFormat="1" ht="25.92" customHeight="1">
      <c r="A134" s="12"/>
      <c r="B134" s="193"/>
      <c r="C134" s="194"/>
      <c r="D134" s="195" t="s">
        <v>69</v>
      </c>
      <c r="E134" s="196" t="s">
        <v>155</v>
      </c>
      <c r="F134" s="196" t="s">
        <v>156</v>
      </c>
      <c r="G134" s="194"/>
      <c r="H134" s="194"/>
      <c r="I134" s="194"/>
      <c r="J134" s="197">
        <f>BK134</f>
        <v>45960</v>
      </c>
      <c r="K134" s="194"/>
      <c r="L134" s="198"/>
      <c r="M134" s="199"/>
      <c r="N134" s="200"/>
      <c r="O134" s="200"/>
      <c r="P134" s="201">
        <f>P135</f>
        <v>0</v>
      </c>
      <c r="Q134" s="200"/>
      <c r="R134" s="201">
        <f>R135</f>
        <v>0</v>
      </c>
      <c r="S134" s="200"/>
      <c r="T134" s="202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3" t="s">
        <v>154</v>
      </c>
      <c r="AT134" s="204" t="s">
        <v>69</v>
      </c>
      <c r="AU134" s="204" t="s">
        <v>70</v>
      </c>
      <c r="AY134" s="203" t="s">
        <v>147</v>
      </c>
      <c r="BK134" s="205">
        <f>BK135</f>
        <v>45960</v>
      </c>
    </row>
    <row r="135" s="2" customFormat="1" ht="16.5" customHeight="1">
      <c r="A135" s="29"/>
      <c r="B135" s="30"/>
      <c r="C135" s="208" t="s">
        <v>148</v>
      </c>
      <c r="D135" s="208" t="s">
        <v>150</v>
      </c>
      <c r="E135" s="209" t="s">
        <v>231</v>
      </c>
      <c r="F135" s="210" t="s">
        <v>232</v>
      </c>
      <c r="G135" s="211" t="s">
        <v>159</v>
      </c>
      <c r="H135" s="212">
        <v>120</v>
      </c>
      <c r="I135" s="213">
        <v>383</v>
      </c>
      <c r="J135" s="213">
        <f>ROUND(I135*H135,2)</f>
        <v>45960</v>
      </c>
      <c r="K135" s="214"/>
      <c r="L135" s="35"/>
      <c r="M135" s="235" t="s">
        <v>1</v>
      </c>
      <c r="N135" s="236" t="s">
        <v>35</v>
      </c>
      <c r="O135" s="233">
        <v>0</v>
      </c>
      <c r="P135" s="233">
        <f>O135*H135</f>
        <v>0</v>
      </c>
      <c r="Q135" s="233">
        <v>0</v>
      </c>
      <c r="R135" s="233">
        <f>Q135*H135</f>
        <v>0</v>
      </c>
      <c r="S135" s="233">
        <v>0</v>
      </c>
      <c r="T135" s="234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19" t="s">
        <v>160</v>
      </c>
      <c r="AT135" s="219" t="s">
        <v>150</v>
      </c>
      <c r="AU135" s="219" t="s">
        <v>78</v>
      </c>
      <c r="AY135" s="14" t="s">
        <v>147</v>
      </c>
      <c r="BE135" s="220">
        <f>IF(N135="základní",J135,0)</f>
        <v>45960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4" t="s">
        <v>78</v>
      </c>
      <c r="BK135" s="220">
        <f>ROUND(I135*H135,2)</f>
        <v>45960</v>
      </c>
      <c r="BL135" s="14" t="s">
        <v>160</v>
      </c>
      <c r="BM135" s="219" t="s">
        <v>189</v>
      </c>
    </row>
    <row r="136" s="2" customFormat="1" ht="6.96" customHeight="1">
      <c r="A136" s="29"/>
      <c r="B136" s="56"/>
      <c r="C136" s="57"/>
      <c r="D136" s="57"/>
      <c r="E136" s="57"/>
      <c r="F136" s="57"/>
      <c r="G136" s="57"/>
      <c r="H136" s="57"/>
      <c r="I136" s="57"/>
      <c r="J136" s="57"/>
      <c r="K136" s="57"/>
      <c r="L136" s="35"/>
      <c r="M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</row>
  </sheetData>
  <sheetProtection sheet="1" autoFilter="0" formatColumns="0" formatRows="0" objects="1" scenarios="1" spinCount="100000" saltValue="dkKjRThWl51GmJJXk/8cqrKo3aVXNDCqzxURDLFXGSb0me5fGznB4qIJD7rxeFlkR+GK1zFbUyT8NtldpDGHzQ==" hashValue="U3z8nSoa89eValItlNZ/8UTWdvloZPCt+tUsAwnWCuVzeVd/wUYJM9JtoTcwzNFvr9CTmT8i2qDMX54lxyFslA==" algorithmName="SHA-512" password="CC35"/>
  <autoFilter ref="C120:K13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80</v>
      </c>
    </row>
    <row r="4" s="1" customFormat="1" ht="24.96" customHeight="1">
      <c r="B4" s="17"/>
      <c r="D4" s="128" t="s">
        <v>120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16.5" customHeight="1">
      <c r="B7" s="17"/>
      <c r="E7" s="131" t="str">
        <f>'Rekapitulace stavby'!K6</f>
        <v>Zřízení pracoviště DŽIN na OŘ Brno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121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233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27. 6. 2022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tr">
        <f>IF('Rekapitulace stavby'!AN10="","",'Rekapitulace stavby'!AN10)</f>
        <v/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tr">
        <f>IF('Rekapitulace stavby'!E11="","",'Rekapitulace stavby'!E11)</f>
        <v xml:space="preserve"> </v>
      </c>
      <c r="F15" s="29"/>
      <c r="G15" s="29"/>
      <c r="H15" s="29"/>
      <c r="I15" s="130" t="s">
        <v>24</v>
      </c>
      <c r="J15" s="133" t="str">
        <f>IF('Rekapitulace stavby'!AN11="","",'Rekapitulace stavby'!AN11)</f>
        <v/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25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24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26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24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28</v>
      </c>
      <c r="E23" s="29"/>
      <c r="F23" s="29"/>
      <c r="G23" s="29"/>
      <c r="H23" s="29"/>
      <c r="I23" s="130" t="s">
        <v>23</v>
      </c>
      <c r="J23" s="133" t="str">
        <f>IF('Rekapitulace stavby'!AN19="","",'Rekapitulace stavby'!AN19)</f>
        <v/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tr">
        <f>IF('Rekapitulace stavby'!E20="","",'Rekapitulace stavby'!E20)</f>
        <v xml:space="preserve"> </v>
      </c>
      <c r="F24" s="29"/>
      <c r="G24" s="29"/>
      <c r="H24" s="29"/>
      <c r="I24" s="130" t="s">
        <v>24</v>
      </c>
      <c r="J24" s="133" t="str">
        <f>IF('Rekapitulace stavby'!AN20="","",'Rekapitulace stavby'!AN20)</f>
        <v/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29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30</v>
      </c>
      <c r="E30" s="29"/>
      <c r="F30" s="29"/>
      <c r="G30" s="29"/>
      <c r="H30" s="29"/>
      <c r="I30" s="29"/>
      <c r="J30" s="141">
        <f>ROUND(J119, 2)</f>
        <v>208180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32</v>
      </c>
      <c r="G32" s="29"/>
      <c r="H32" s="29"/>
      <c r="I32" s="142" t="s">
        <v>31</v>
      </c>
      <c r="J32" s="142" t="s">
        <v>33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34</v>
      </c>
      <c r="E33" s="130" t="s">
        <v>35</v>
      </c>
      <c r="F33" s="144">
        <f>ROUND((SUM(BE119:BE128)),  2)</f>
        <v>208180</v>
      </c>
      <c r="G33" s="29"/>
      <c r="H33" s="29"/>
      <c r="I33" s="145">
        <v>0.20999999999999999</v>
      </c>
      <c r="J33" s="144">
        <f>ROUND(((SUM(BE119:BE128))*I33),  2)</f>
        <v>43717.800000000003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36</v>
      </c>
      <c r="F34" s="144">
        <f>ROUND((SUM(BF119:BF128)),  2)</f>
        <v>0</v>
      </c>
      <c r="G34" s="29"/>
      <c r="H34" s="29"/>
      <c r="I34" s="145">
        <v>0.14999999999999999</v>
      </c>
      <c r="J34" s="144">
        <f>ROUND(((SUM(BF119:BF128))*I34),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37</v>
      </c>
      <c r="F35" s="144">
        <f>ROUND((SUM(BG119:BG128)),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38</v>
      </c>
      <c r="F36" s="144">
        <f>ROUND((SUM(BH119:BH128)),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39</v>
      </c>
      <c r="F37" s="144">
        <f>ROUND((SUM(BI119:BI128)),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40</v>
      </c>
      <c r="E39" s="148"/>
      <c r="F39" s="148"/>
      <c r="G39" s="149" t="s">
        <v>41</v>
      </c>
      <c r="H39" s="150" t="s">
        <v>42</v>
      </c>
      <c r="I39" s="148"/>
      <c r="J39" s="151">
        <f>SUM(J30:J37)</f>
        <v>251897.79999999999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43</v>
      </c>
      <c r="E50" s="154"/>
      <c r="F50" s="154"/>
      <c r="G50" s="153" t="s">
        <v>44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45</v>
      </c>
      <c r="E61" s="156"/>
      <c r="F61" s="157" t="s">
        <v>46</v>
      </c>
      <c r="G61" s="155" t="s">
        <v>45</v>
      </c>
      <c r="H61" s="156"/>
      <c r="I61" s="156"/>
      <c r="J61" s="158" t="s">
        <v>46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47</v>
      </c>
      <c r="E65" s="159"/>
      <c r="F65" s="159"/>
      <c r="G65" s="153" t="s">
        <v>48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45</v>
      </c>
      <c r="E76" s="156"/>
      <c r="F76" s="157" t="s">
        <v>46</v>
      </c>
      <c r="G76" s="155" t="s">
        <v>45</v>
      </c>
      <c r="H76" s="156"/>
      <c r="I76" s="156"/>
      <c r="J76" s="158" t="s">
        <v>46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123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16.5" customHeight="1">
      <c r="A85" s="29"/>
      <c r="B85" s="30"/>
      <c r="C85" s="31"/>
      <c r="D85" s="31"/>
      <c r="E85" s="164" t="str">
        <f>E7</f>
        <v>Zřízení pracoviště DŽIN na OŘ Brno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121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SO01-03 - Podlaha, krytin...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27. 6. 2022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 xml:space="preserve"> </v>
      </c>
      <c r="G91" s="31"/>
      <c r="H91" s="31"/>
      <c r="I91" s="26" t="s">
        <v>26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28</v>
      </c>
      <c r="J92" s="27" t="str">
        <f>E24</f>
        <v xml:space="preserve"> 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124</v>
      </c>
      <c r="D94" s="166"/>
      <c r="E94" s="166"/>
      <c r="F94" s="166"/>
      <c r="G94" s="166"/>
      <c r="H94" s="166"/>
      <c r="I94" s="166"/>
      <c r="J94" s="167" t="s">
        <v>125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126</v>
      </c>
      <c r="D96" s="31"/>
      <c r="E96" s="31"/>
      <c r="F96" s="31"/>
      <c r="G96" s="31"/>
      <c r="H96" s="31"/>
      <c r="I96" s="31"/>
      <c r="J96" s="100">
        <f>J119</f>
        <v>208180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127</v>
      </c>
    </row>
    <row r="97" s="9" customFormat="1" ht="24.96" customHeight="1">
      <c r="A97" s="9"/>
      <c r="B97" s="169"/>
      <c r="C97" s="170"/>
      <c r="D97" s="171" t="s">
        <v>207</v>
      </c>
      <c r="E97" s="172"/>
      <c r="F97" s="172"/>
      <c r="G97" s="172"/>
      <c r="H97" s="172"/>
      <c r="I97" s="172"/>
      <c r="J97" s="173">
        <f>J120</f>
        <v>170900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5"/>
      <c r="C98" s="176"/>
      <c r="D98" s="177" t="s">
        <v>234</v>
      </c>
      <c r="E98" s="178"/>
      <c r="F98" s="178"/>
      <c r="G98" s="178"/>
      <c r="H98" s="178"/>
      <c r="I98" s="178"/>
      <c r="J98" s="179">
        <f>J121</f>
        <v>170900</v>
      </c>
      <c r="K98" s="176"/>
      <c r="L98" s="18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69"/>
      <c r="C99" s="170"/>
      <c r="D99" s="171" t="s">
        <v>130</v>
      </c>
      <c r="E99" s="172"/>
      <c r="F99" s="172"/>
      <c r="G99" s="172"/>
      <c r="H99" s="172"/>
      <c r="I99" s="172"/>
      <c r="J99" s="173">
        <f>J127</f>
        <v>37280</v>
      </c>
      <c r="K99" s="170"/>
      <c r="L99" s="17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29"/>
      <c r="B100" s="30"/>
      <c r="C100" s="31"/>
      <c r="D100" s="31"/>
      <c r="E100" s="31"/>
      <c r="F100" s="31"/>
      <c r="G100" s="31"/>
      <c r="H100" s="31"/>
      <c r="I100" s="31"/>
      <c r="J100" s="31"/>
      <c r="K100" s="31"/>
      <c r="L100" s="53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s="2" customFormat="1" ht="6.96" customHeight="1">
      <c r="A101" s="29"/>
      <c r="B101" s="56"/>
      <c r="C101" s="57"/>
      <c r="D101" s="57"/>
      <c r="E101" s="57"/>
      <c r="F101" s="57"/>
      <c r="G101" s="57"/>
      <c r="H101" s="57"/>
      <c r="I101" s="57"/>
      <c r="J101" s="57"/>
      <c r="K101" s="57"/>
      <c r="L101" s="53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5" s="2" customFormat="1" ht="6.96" customHeight="1">
      <c r="A105" s="29"/>
      <c r="B105" s="58"/>
      <c r="C105" s="59"/>
      <c r="D105" s="59"/>
      <c r="E105" s="59"/>
      <c r="F105" s="59"/>
      <c r="G105" s="59"/>
      <c r="H105" s="59"/>
      <c r="I105" s="59"/>
      <c r="J105" s="59"/>
      <c r="K105" s="59"/>
      <c r="L105" s="53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="2" customFormat="1" ht="24.96" customHeight="1">
      <c r="A106" s="29"/>
      <c r="B106" s="30"/>
      <c r="C106" s="20" t="s">
        <v>132</v>
      </c>
      <c r="D106" s="31"/>
      <c r="E106" s="31"/>
      <c r="F106" s="31"/>
      <c r="G106" s="31"/>
      <c r="H106" s="31"/>
      <c r="I106" s="31"/>
      <c r="J106" s="31"/>
      <c r="K106" s="31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6.96" customHeight="1">
      <c r="A107" s="29"/>
      <c r="B107" s="30"/>
      <c r="C107" s="31"/>
      <c r="D107" s="31"/>
      <c r="E107" s="31"/>
      <c r="F107" s="31"/>
      <c r="G107" s="31"/>
      <c r="H107" s="31"/>
      <c r="I107" s="31"/>
      <c r="J107" s="31"/>
      <c r="K107" s="31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12" customHeight="1">
      <c r="A108" s="29"/>
      <c r="B108" s="30"/>
      <c r="C108" s="26" t="s">
        <v>14</v>
      </c>
      <c r="D108" s="31"/>
      <c r="E108" s="31"/>
      <c r="F108" s="31"/>
      <c r="G108" s="31"/>
      <c r="H108" s="31"/>
      <c r="I108" s="31"/>
      <c r="J108" s="31"/>
      <c r="K108" s="31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6.5" customHeight="1">
      <c r="A109" s="29"/>
      <c r="B109" s="30"/>
      <c r="C109" s="31"/>
      <c r="D109" s="31"/>
      <c r="E109" s="164" t="str">
        <f>E7</f>
        <v>Zřízení pracoviště DŽIN na OŘ Brno</v>
      </c>
      <c r="F109" s="26"/>
      <c r="G109" s="26"/>
      <c r="H109" s="26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2" customHeight="1">
      <c r="A110" s="29"/>
      <c r="B110" s="30"/>
      <c r="C110" s="26" t="s">
        <v>121</v>
      </c>
      <c r="D110" s="31"/>
      <c r="E110" s="31"/>
      <c r="F110" s="31"/>
      <c r="G110" s="31"/>
      <c r="H110" s="31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6.5" customHeight="1">
      <c r="A111" s="29"/>
      <c r="B111" s="30"/>
      <c r="C111" s="31"/>
      <c r="D111" s="31"/>
      <c r="E111" s="66" t="str">
        <f>E9</f>
        <v>SO01-03 - Podlaha, krytin...</v>
      </c>
      <c r="F111" s="31"/>
      <c r="G111" s="31"/>
      <c r="H111" s="31"/>
      <c r="I111" s="31"/>
      <c r="J111" s="31"/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6.96" customHeight="1">
      <c r="A112" s="29"/>
      <c r="B112" s="30"/>
      <c r="C112" s="31"/>
      <c r="D112" s="31"/>
      <c r="E112" s="31"/>
      <c r="F112" s="31"/>
      <c r="G112" s="31"/>
      <c r="H112" s="31"/>
      <c r="I112" s="31"/>
      <c r="J112" s="31"/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12" customHeight="1">
      <c r="A113" s="29"/>
      <c r="B113" s="30"/>
      <c r="C113" s="26" t="s">
        <v>18</v>
      </c>
      <c r="D113" s="31"/>
      <c r="E113" s="31"/>
      <c r="F113" s="23" t="str">
        <f>F12</f>
        <v xml:space="preserve"> </v>
      </c>
      <c r="G113" s="31"/>
      <c r="H113" s="31"/>
      <c r="I113" s="26" t="s">
        <v>20</v>
      </c>
      <c r="J113" s="69" t="str">
        <f>IF(J12="","",J12)</f>
        <v>27. 6. 2022</v>
      </c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6.96" customHeight="1">
      <c r="A114" s="29"/>
      <c r="B114" s="30"/>
      <c r="C114" s="31"/>
      <c r="D114" s="31"/>
      <c r="E114" s="31"/>
      <c r="F114" s="31"/>
      <c r="G114" s="31"/>
      <c r="H114" s="31"/>
      <c r="I114" s="31"/>
      <c r="J114" s="31"/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5.15" customHeight="1">
      <c r="A115" s="29"/>
      <c r="B115" s="30"/>
      <c r="C115" s="26" t="s">
        <v>22</v>
      </c>
      <c r="D115" s="31"/>
      <c r="E115" s="31"/>
      <c r="F115" s="23" t="str">
        <f>E15</f>
        <v xml:space="preserve"> </v>
      </c>
      <c r="G115" s="31"/>
      <c r="H115" s="31"/>
      <c r="I115" s="26" t="s">
        <v>26</v>
      </c>
      <c r="J115" s="27" t="str">
        <f>E21</f>
        <v xml:space="preserve"> </v>
      </c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5.15" customHeight="1">
      <c r="A116" s="29"/>
      <c r="B116" s="30"/>
      <c r="C116" s="26" t="s">
        <v>25</v>
      </c>
      <c r="D116" s="31"/>
      <c r="E116" s="31"/>
      <c r="F116" s="23" t="str">
        <f>IF(E18="","",E18)</f>
        <v xml:space="preserve"> </v>
      </c>
      <c r="G116" s="31"/>
      <c r="H116" s="31"/>
      <c r="I116" s="26" t="s">
        <v>28</v>
      </c>
      <c r="J116" s="27" t="str">
        <f>E24</f>
        <v xml:space="preserve"> </v>
      </c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0.32" customHeight="1">
      <c r="A117" s="29"/>
      <c r="B117" s="30"/>
      <c r="C117" s="31"/>
      <c r="D117" s="31"/>
      <c r="E117" s="31"/>
      <c r="F117" s="31"/>
      <c r="G117" s="31"/>
      <c r="H117" s="31"/>
      <c r="I117" s="31"/>
      <c r="J117" s="31"/>
      <c r="K117" s="31"/>
      <c r="L117" s="53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11" customFormat="1" ht="29.28" customHeight="1">
      <c r="A118" s="181"/>
      <c r="B118" s="182"/>
      <c r="C118" s="183" t="s">
        <v>133</v>
      </c>
      <c r="D118" s="184" t="s">
        <v>55</v>
      </c>
      <c r="E118" s="184" t="s">
        <v>51</v>
      </c>
      <c r="F118" s="184" t="s">
        <v>52</v>
      </c>
      <c r="G118" s="184" t="s">
        <v>134</v>
      </c>
      <c r="H118" s="184" t="s">
        <v>135</v>
      </c>
      <c r="I118" s="184" t="s">
        <v>136</v>
      </c>
      <c r="J118" s="185" t="s">
        <v>125</v>
      </c>
      <c r="K118" s="186" t="s">
        <v>137</v>
      </c>
      <c r="L118" s="187"/>
      <c r="M118" s="90" t="s">
        <v>1</v>
      </c>
      <c r="N118" s="91" t="s">
        <v>34</v>
      </c>
      <c r="O118" s="91" t="s">
        <v>138</v>
      </c>
      <c r="P118" s="91" t="s">
        <v>139</v>
      </c>
      <c r="Q118" s="91" t="s">
        <v>140</v>
      </c>
      <c r="R118" s="91" t="s">
        <v>141</v>
      </c>
      <c r="S118" s="91" t="s">
        <v>142</v>
      </c>
      <c r="T118" s="92" t="s">
        <v>143</v>
      </c>
      <c r="U118" s="181"/>
      <c r="V118" s="181"/>
      <c r="W118" s="181"/>
      <c r="X118" s="181"/>
      <c r="Y118" s="181"/>
      <c r="Z118" s="181"/>
      <c r="AA118" s="181"/>
      <c r="AB118" s="181"/>
      <c r="AC118" s="181"/>
      <c r="AD118" s="181"/>
      <c r="AE118" s="181"/>
    </row>
    <row r="119" s="2" customFormat="1" ht="22.8" customHeight="1">
      <c r="A119" s="29"/>
      <c r="B119" s="30"/>
      <c r="C119" s="97" t="s">
        <v>144</v>
      </c>
      <c r="D119" s="31"/>
      <c r="E119" s="31"/>
      <c r="F119" s="31"/>
      <c r="G119" s="31"/>
      <c r="H119" s="31"/>
      <c r="I119" s="31"/>
      <c r="J119" s="188">
        <f>BK119</f>
        <v>208180</v>
      </c>
      <c r="K119" s="31"/>
      <c r="L119" s="35"/>
      <c r="M119" s="93"/>
      <c r="N119" s="189"/>
      <c r="O119" s="94"/>
      <c r="P119" s="190">
        <f>P120+P127</f>
        <v>0</v>
      </c>
      <c r="Q119" s="94"/>
      <c r="R119" s="190">
        <f>R120+R127</f>
        <v>0</v>
      </c>
      <c r="S119" s="94"/>
      <c r="T119" s="191">
        <f>T120+T127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4" t="s">
        <v>69</v>
      </c>
      <c r="AU119" s="14" t="s">
        <v>127</v>
      </c>
      <c r="BK119" s="192">
        <f>BK120+BK127</f>
        <v>208180</v>
      </c>
    </row>
    <row r="120" s="12" customFormat="1" ht="25.92" customHeight="1">
      <c r="A120" s="12"/>
      <c r="B120" s="193"/>
      <c r="C120" s="194"/>
      <c r="D120" s="195" t="s">
        <v>69</v>
      </c>
      <c r="E120" s="196" t="s">
        <v>221</v>
      </c>
      <c r="F120" s="196" t="s">
        <v>222</v>
      </c>
      <c r="G120" s="194"/>
      <c r="H120" s="194"/>
      <c r="I120" s="194"/>
      <c r="J120" s="197">
        <f>BK120</f>
        <v>170900</v>
      </c>
      <c r="K120" s="194"/>
      <c r="L120" s="198"/>
      <c r="M120" s="199"/>
      <c r="N120" s="200"/>
      <c r="O120" s="200"/>
      <c r="P120" s="201">
        <f>P121</f>
        <v>0</v>
      </c>
      <c r="Q120" s="200"/>
      <c r="R120" s="201">
        <f>R121</f>
        <v>0</v>
      </c>
      <c r="S120" s="200"/>
      <c r="T120" s="202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3" t="s">
        <v>80</v>
      </c>
      <c r="AT120" s="204" t="s">
        <v>69</v>
      </c>
      <c r="AU120" s="204" t="s">
        <v>70</v>
      </c>
      <c r="AY120" s="203" t="s">
        <v>147</v>
      </c>
      <c r="BK120" s="205">
        <f>BK121</f>
        <v>170900</v>
      </c>
    </row>
    <row r="121" s="12" customFormat="1" ht="22.8" customHeight="1">
      <c r="A121" s="12"/>
      <c r="B121" s="193"/>
      <c r="C121" s="194"/>
      <c r="D121" s="195" t="s">
        <v>69</v>
      </c>
      <c r="E121" s="206" t="s">
        <v>235</v>
      </c>
      <c r="F121" s="206" t="s">
        <v>236</v>
      </c>
      <c r="G121" s="194"/>
      <c r="H121" s="194"/>
      <c r="I121" s="194"/>
      <c r="J121" s="207">
        <f>BK121</f>
        <v>170900</v>
      </c>
      <c r="K121" s="194"/>
      <c r="L121" s="198"/>
      <c r="M121" s="199"/>
      <c r="N121" s="200"/>
      <c r="O121" s="200"/>
      <c r="P121" s="201">
        <f>SUM(P122:P126)</f>
        <v>0</v>
      </c>
      <c r="Q121" s="200"/>
      <c r="R121" s="201">
        <f>SUM(R122:R126)</f>
        <v>0</v>
      </c>
      <c r="S121" s="200"/>
      <c r="T121" s="202">
        <f>SUM(T122:T126)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3" t="s">
        <v>80</v>
      </c>
      <c r="AT121" s="204" t="s">
        <v>69</v>
      </c>
      <c r="AU121" s="204" t="s">
        <v>78</v>
      </c>
      <c r="AY121" s="203" t="s">
        <v>147</v>
      </c>
      <c r="BK121" s="205">
        <f>SUM(BK122:BK126)</f>
        <v>170900</v>
      </c>
    </row>
    <row r="122" s="2" customFormat="1" ht="24.15" customHeight="1">
      <c r="A122" s="29"/>
      <c r="B122" s="30"/>
      <c r="C122" s="208" t="s">
        <v>78</v>
      </c>
      <c r="D122" s="208" t="s">
        <v>150</v>
      </c>
      <c r="E122" s="209" t="s">
        <v>237</v>
      </c>
      <c r="F122" s="210" t="s">
        <v>238</v>
      </c>
      <c r="G122" s="211" t="s">
        <v>153</v>
      </c>
      <c r="H122" s="212">
        <v>120</v>
      </c>
      <c r="I122" s="213">
        <v>62</v>
      </c>
      <c r="J122" s="213">
        <f>ROUND(I122*H122,2)</f>
        <v>7440</v>
      </c>
      <c r="K122" s="214"/>
      <c r="L122" s="35"/>
      <c r="M122" s="215" t="s">
        <v>1</v>
      </c>
      <c r="N122" s="216" t="s">
        <v>35</v>
      </c>
      <c r="O122" s="217">
        <v>0</v>
      </c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219" t="s">
        <v>186</v>
      </c>
      <c r="AT122" s="219" t="s">
        <v>150</v>
      </c>
      <c r="AU122" s="219" t="s">
        <v>80</v>
      </c>
      <c r="AY122" s="14" t="s">
        <v>147</v>
      </c>
      <c r="BE122" s="220">
        <f>IF(N122="základní",J122,0)</f>
        <v>7440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4" t="s">
        <v>78</v>
      </c>
      <c r="BK122" s="220">
        <f>ROUND(I122*H122,2)</f>
        <v>7440</v>
      </c>
      <c r="BL122" s="14" t="s">
        <v>186</v>
      </c>
      <c r="BM122" s="219" t="s">
        <v>80</v>
      </c>
    </row>
    <row r="123" s="2" customFormat="1" ht="21.75" customHeight="1">
      <c r="A123" s="29"/>
      <c r="B123" s="30"/>
      <c r="C123" s="208" t="s">
        <v>80</v>
      </c>
      <c r="D123" s="208" t="s">
        <v>150</v>
      </c>
      <c r="E123" s="209" t="s">
        <v>239</v>
      </c>
      <c r="F123" s="210" t="s">
        <v>240</v>
      </c>
      <c r="G123" s="211" t="s">
        <v>153</v>
      </c>
      <c r="H123" s="212">
        <v>120</v>
      </c>
      <c r="I123" s="213">
        <v>288</v>
      </c>
      <c r="J123" s="213">
        <f>ROUND(I123*H123,2)</f>
        <v>34560</v>
      </c>
      <c r="K123" s="214"/>
      <c r="L123" s="35"/>
      <c r="M123" s="215" t="s">
        <v>1</v>
      </c>
      <c r="N123" s="216" t="s">
        <v>35</v>
      </c>
      <c r="O123" s="217">
        <v>0</v>
      </c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219" t="s">
        <v>186</v>
      </c>
      <c r="AT123" s="219" t="s">
        <v>150</v>
      </c>
      <c r="AU123" s="219" t="s">
        <v>80</v>
      </c>
      <c r="AY123" s="14" t="s">
        <v>147</v>
      </c>
      <c r="BE123" s="220">
        <f>IF(N123="základní",J123,0)</f>
        <v>34560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14" t="s">
        <v>78</v>
      </c>
      <c r="BK123" s="220">
        <f>ROUND(I123*H123,2)</f>
        <v>34560</v>
      </c>
      <c r="BL123" s="14" t="s">
        <v>186</v>
      </c>
      <c r="BM123" s="219" t="s">
        <v>154</v>
      </c>
    </row>
    <row r="124" s="2" customFormat="1" ht="55.5" customHeight="1">
      <c r="A124" s="29"/>
      <c r="B124" s="30"/>
      <c r="C124" s="221" t="s">
        <v>161</v>
      </c>
      <c r="D124" s="221" t="s">
        <v>182</v>
      </c>
      <c r="E124" s="222" t="s">
        <v>241</v>
      </c>
      <c r="F124" s="223" t="s">
        <v>242</v>
      </c>
      <c r="G124" s="224" t="s">
        <v>153</v>
      </c>
      <c r="H124" s="225">
        <v>120</v>
      </c>
      <c r="I124" s="226">
        <v>917</v>
      </c>
      <c r="J124" s="226">
        <f>ROUND(I124*H124,2)</f>
        <v>110040</v>
      </c>
      <c r="K124" s="227"/>
      <c r="L124" s="228"/>
      <c r="M124" s="229" t="s">
        <v>1</v>
      </c>
      <c r="N124" s="230" t="s">
        <v>35</v>
      </c>
      <c r="O124" s="217">
        <v>0</v>
      </c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19" t="s">
        <v>243</v>
      </c>
      <c r="AT124" s="219" t="s">
        <v>182</v>
      </c>
      <c r="AU124" s="219" t="s">
        <v>80</v>
      </c>
      <c r="AY124" s="14" t="s">
        <v>147</v>
      </c>
      <c r="BE124" s="220">
        <f>IF(N124="základní",J124,0)</f>
        <v>110040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4" t="s">
        <v>78</v>
      </c>
      <c r="BK124" s="220">
        <f>ROUND(I124*H124,2)</f>
        <v>110040</v>
      </c>
      <c r="BL124" s="14" t="s">
        <v>186</v>
      </c>
      <c r="BM124" s="219" t="s">
        <v>164</v>
      </c>
    </row>
    <row r="125" s="2" customFormat="1" ht="16.5" customHeight="1">
      <c r="A125" s="29"/>
      <c r="B125" s="30"/>
      <c r="C125" s="221" t="s">
        <v>154</v>
      </c>
      <c r="D125" s="221" t="s">
        <v>182</v>
      </c>
      <c r="E125" s="222" t="s">
        <v>244</v>
      </c>
      <c r="F125" s="223" t="s">
        <v>245</v>
      </c>
      <c r="G125" s="224" t="s">
        <v>218</v>
      </c>
      <c r="H125" s="225">
        <v>40</v>
      </c>
      <c r="I125" s="226">
        <v>182</v>
      </c>
      <c r="J125" s="226">
        <f>ROUND(I125*H125,2)</f>
        <v>7280</v>
      </c>
      <c r="K125" s="227"/>
      <c r="L125" s="228"/>
      <c r="M125" s="229" t="s">
        <v>1</v>
      </c>
      <c r="N125" s="230" t="s">
        <v>35</v>
      </c>
      <c r="O125" s="217">
        <v>0</v>
      </c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19" t="s">
        <v>243</v>
      </c>
      <c r="AT125" s="219" t="s">
        <v>182</v>
      </c>
      <c r="AU125" s="219" t="s">
        <v>80</v>
      </c>
      <c r="AY125" s="14" t="s">
        <v>147</v>
      </c>
      <c r="BE125" s="220">
        <f>IF(N125="základní",J125,0)</f>
        <v>7280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4" t="s">
        <v>78</v>
      </c>
      <c r="BK125" s="220">
        <f>ROUND(I125*H125,2)</f>
        <v>7280</v>
      </c>
      <c r="BL125" s="14" t="s">
        <v>186</v>
      </c>
      <c r="BM125" s="219" t="s">
        <v>170</v>
      </c>
    </row>
    <row r="126" s="2" customFormat="1" ht="33" customHeight="1">
      <c r="A126" s="29"/>
      <c r="B126" s="30"/>
      <c r="C126" s="221" t="s">
        <v>171</v>
      </c>
      <c r="D126" s="221" t="s">
        <v>182</v>
      </c>
      <c r="E126" s="222" t="s">
        <v>246</v>
      </c>
      <c r="F126" s="223" t="s">
        <v>247</v>
      </c>
      <c r="G126" s="224" t="s">
        <v>185</v>
      </c>
      <c r="H126" s="225">
        <v>60</v>
      </c>
      <c r="I126" s="226">
        <v>193</v>
      </c>
      <c r="J126" s="226">
        <f>ROUND(I126*H126,2)</f>
        <v>11580</v>
      </c>
      <c r="K126" s="227"/>
      <c r="L126" s="228"/>
      <c r="M126" s="229" t="s">
        <v>1</v>
      </c>
      <c r="N126" s="230" t="s">
        <v>35</v>
      </c>
      <c r="O126" s="217">
        <v>0</v>
      </c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19" t="s">
        <v>243</v>
      </c>
      <c r="AT126" s="219" t="s">
        <v>182</v>
      </c>
      <c r="AU126" s="219" t="s">
        <v>80</v>
      </c>
      <c r="AY126" s="14" t="s">
        <v>147</v>
      </c>
      <c r="BE126" s="220">
        <f>IF(N126="základní",J126,0)</f>
        <v>11580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4" t="s">
        <v>78</v>
      </c>
      <c r="BK126" s="220">
        <f>ROUND(I126*H126,2)</f>
        <v>11580</v>
      </c>
      <c r="BL126" s="14" t="s">
        <v>186</v>
      </c>
      <c r="BM126" s="219" t="s">
        <v>174</v>
      </c>
    </row>
    <row r="127" s="12" customFormat="1" ht="25.92" customHeight="1">
      <c r="A127" s="12"/>
      <c r="B127" s="193"/>
      <c r="C127" s="194"/>
      <c r="D127" s="195" t="s">
        <v>69</v>
      </c>
      <c r="E127" s="196" t="s">
        <v>155</v>
      </c>
      <c r="F127" s="196" t="s">
        <v>156</v>
      </c>
      <c r="G127" s="194"/>
      <c r="H127" s="194"/>
      <c r="I127" s="194"/>
      <c r="J127" s="197">
        <f>BK127</f>
        <v>37280</v>
      </c>
      <c r="K127" s="194"/>
      <c r="L127" s="198"/>
      <c r="M127" s="199"/>
      <c r="N127" s="200"/>
      <c r="O127" s="200"/>
      <c r="P127" s="201">
        <f>P128</f>
        <v>0</v>
      </c>
      <c r="Q127" s="200"/>
      <c r="R127" s="201">
        <f>R128</f>
        <v>0</v>
      </c>
      <c r="S127" s="200"/>
      <c r="T127" s="202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3" t="s">
        <v>154</v>
      </c>
      <c r="AT127" s="204" t="s">
        <v>69</v>
      </c>
      <c r="AU127" s="204" t="s">
        <v>70</v>
      </c>
      <c r="AY127" s="203" t="s">
        <v>147</v>
      </c>
      <c r="BK127" s="205">
        <f>BK128</f>
        <v>37280</v>
      </c>
    </row>
    <row r="128" s="2" customFormat="1" ht="16.5" customHeight="1">
      <c r="A128" s="29"/>
      <c r="B128" s="30"/>
      <c r="C128" s="208" t="s">
        <v>164</v>
      </c>
      <c r="D128" s="208" t="s">
        <v>150</v>
      </c>
      <c r="E128" s="209" t="s">
        <v>248</v>
      </c>
      <c r="F128" s="210" t="s">
        <v>249</v>
      </c>
      <c r="G128" s="211" t="s">
        <v>159</v>
      </c>
      <c r="H128" s="212">
        <v>80</v>
      </c>
      <c r="I128" s="213">
        <v>466</v>
      </c>
      <c r="J128" s="213">
        <f>ROUND(I128*H128,2)</f>
        <v>37280</v>
      </c>
      <c r="K128" s="214"/>
      <c r="L128" s="35"/>
      <c r="M128" s="235" t="s">
        <v>1</v>
      </c>
      <c r="N128" s="236" t="s">
        <v>35</v>
      </c>
      <c r="O128" s="233">
        <v>0</v>
      </c>
      <c r="P128" s="233">
        <f>O128*H128</f>
        <v>0</v>
      </c>
      <c r="Q128" s="233">
        <v>0</v>
      </c>
      <c r="R128" s="233">
        <f>Q128*H128</f>
        <v>0</v>
      </c>
      <c r="S128" s="233">
        <v>0</v>
      </c>
      <c r="T128" s="234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19" t="s">
        <v>160</v>
      </c>
      <c r="AT128" s="219" t="s">
        <v>150</v>
      </c>
      <c r="AU128" s="219" t="s">
        <v>78</v>
      </c>
      <c r="AY128" s="14" t="s">
        <v>147</v>
      </c>
      <c r="BE128" s="220">
        <f>IF(N128="základní",J128,0)</f>
        <v>37280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4" t="s">
        <v>78</v>
      </c>
      <c r="BK128" s="220">
        <f>ROUND(I128*H128,2)</f>
        <v>37280</v>
      </c>
      <c r="BL128" s="14" t="s">
        <v>160</v>
      </c>
      <c r="BM128" s="219" t="s">
        <v>177</v>
      </c>
    </row>
    <row r="129" s="2" customFormat="1" ht="6.96" customHeight="1">
      <c r="A129" s="29"/>
      <c r="B129" s="56"/>
      <c r="C129" s="57"/>
      <c r="D129" s="57"/>
      <c r="E129" s="57"/>
      <c r="F129" s="57"/>
      <c r="G129" s="57"/>
      <c r="H129" s="57"/>
      <c r="I129" s="57"/>
      <c r="J129" s="57"/>
      <c r="K129" s="57"/>
      <c r="L129" s="35"/>
      <c r="M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</sheetData>
  <sheetProtection sheet="1" autoFilter="0" formatColumns="0" formatRows="0" objects="1" scenarios="1" spinCount="100000" saltValue="Sa9ruZd+Sz/G1QulLfY+ZiEq5M7OrJUG95YDiGAQ7cXngGXLiIVy6px8c4PfyaFkmjWCdyjXgyhqIy32nUXIHQ==" hashValue="hQOg+auUwsPyQ7I8AgRKcx11hUesuWTfnpnqVxZ6dkziYz6ovjHX38P9SOconKPYBs2oGioFSG2D9WFfWkhpsw==" algorithmName="SHA-512" password="CC35"/>
  <autoFilter ref="C118:K128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80</v>
      </c>
    </row>
    <row r="4" s="1" customFormat="1" ht="24.96" customHeight="1">
      <c r="B4" s="17"/>
      <c r="D4" s="128" t="s">
        <v>120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16.5" customHeight="1">
      <c r="B7" s="17"/>
      <c r="E7" s="131" t="str">
        <f>'Rekapitulace stavby'!K6</f>
        <v>Zřízení pracoviště DŽIN na OŘ Brno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121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250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27. 6. 2022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tr">
        <f>IF('Rekapitulace stavby'!AN10="","",'Rekapitulace stavby'!AN10)</f>
        <v/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tr">
        <f>IF('Rekapitulace stavby'!E11="","",'Rekapitulace stavby'!E11)</f>
        <v xml:space="preserve"> </v>
      </c>
      <c r="F15" s="29"/>
      <c r="G15" s="29"/>
      <c r="H15" s="29"/>
      <c r="I15" s="130" t="s">
        <v>24</v>
      </c>
      <c r="J15" s="133" t="str">
        <f>IF('Rekapitulace stavby'!AN11="","",'Rekapitulace stavby'!AN11)</f>
        <v/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25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24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26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24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28</v>
      </c>
      <c r="E23" s="29"/>
      <c r="F23" s="29"/>
      <c r="G23" s="29"/>
      <c r="H23" s="29"/>
      <c r="I23" s="130" t="s">
        <v>23</v>
      </c>
      <c r="J23" s="133" t="str">
        <f>IF('Rekapitulace stavby'!AN19="","",'Rekapitulace stavby'!AN19)</f>
        <v/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tr">
        <f>IF('Rekapitulace stavby'!E20="","",'Rekapitulace stavby'!E20)</f>
        <v xml:space="preserve"> </v>
      </c>
      <c r="F24" s="29"/>
      <c r="G24" s="29"/>
      <c r="H24" s="29"/>
      <c r="I24" s="130" t="s">
        <v>24</v>
      </c>
      <c r="J24" s="133" t="str">
        <f>IF('Rekapitulace stavby'!AN20="","",'Rekapitulace stavby'!AN20)</f>
        <v/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29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30</v>
      </c>
      <c r="E30" s="29"/>
      <c r="F30" s="29"/>
      <c r="G30" s="29"/>
      <c r="H30" s="29"/>
      <c r="I30" s="29"/>
      <c r="J30" s="141">
        <f>ROUND(J119, 2)</f>
        <v>73535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32</v>
      </c>
      <c r="G32" s="29"/>
      <c r="H32" s="29"/>
      <c r="I32" s="142" t="s">
        <v>31</v>
      </c>
      <c r="J32" s="142" t="s">
        <v>33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34</v>
      </c>
      <c r="E33" s="130" t="s">
        <v>35</v>
      </c>
      <c r="F33" s="144">
        <f>ROUND((SUM(BE119:BE126)),  2)</f>
        <v>73535</v>
      </c>
      <c r="G33" s="29"/>
      <c r="H33" s="29"/>
      <c r="I33" s="145">
        <v>0.20999999999999999</v>
      </c>
      <c r="J33" s="144">
        <f>ROUND(((SUM(BE119:BE126))*I33),  2)</f>
        <v>15442.35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36</v>
      </c>
      <c r="F34" s="144">
        <f>ROUND((SUM(BF119:BF126)),  2)</f>
        <v>0</v>
      </c>
      <c r="G34" s="29"/>
      <c r="H34" s="29"/>
      <c r="I34" s="145">
        <v>0.14999999999999999</v>
      </c>
      <c r="J34" s="144">
        <f>ROUND(((SUM(BF119:BF126))*I34),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37</v>
      </c>
      <c r="F35" s="144">
        <f>ROUND((SUM(BG119:BG126)),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38</v>
      </c>
      <c r="F36" s="144">
        <f>ROUND((SUM(BH119:BH126)),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39</v>
      </c>
      <c r="F37" s="144">
        <f>ROUND((SUM(BI119:BI126)),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40</v>
      </c>
      <c r="E39" s="148"/>
      <c r="F39" s="148"/>
      <c r="G39" s="149" t="s">
        <v>41</v>
      </c>
      <c r="H39" s="150" t="s">
        <v>42</v>
      </c>
      <c r="I39" s="148"/>
      <c r="J39" s="151">
        <f>SUM(J30:J37)</f>
        <v>88977.350000000006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43</v>
      </c>
      <c r="E50" s="154"/>
      <c r="F50" s="154"/>
      <c r="G50" s="153" t="s">
        <v>44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45</v>
      </c>
      <c r="E61" s="156"/>
      <c r="F61" s="157" t="s">
        <v>46</v>
      </c>
      <c r="G61" s="155" t="s">
        <v>45</v>
      </c>
      <c r="H61" s="156"/>
      <c r="I61" s="156"/>
      <c r="J61" s="158" t="s">
        <v>46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47</v>
      </c>
      <c r="E65" s="159"/>
      <c r="F65" s="159"/>
      <c r="G65" s="153" t="s">
        <v>48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45</v>
      </c>
      <c r="E76" s="156"/>
      <c r="F76" s="157" t="s">
        <v>46</v>
      </c>
      <c r="G76" s="155" t="s">
        <v>45</v>
      </c>
      <c r="H76" s="156"/>
      <c r="I76" s="156"/>
      <c r="J76" s="158" t="s">
        <v>46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123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16.5" customHeight="1">
      <c r="A85" s="29"/>
      <c r="B85" s="30"/>
      <c r="C85" s="31"/>
      <c r="D85" s="31"/>
      <c r="E85" s="164" t="str">
        <f>E7</f>
        <v>Zřízení pracoviště DŽIN na OŘ Brno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121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SO01-04 - Podlaha nivelac...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27. 6. 2022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 xml:space="preserve"> </v>
      </c>
      <c r="G91" s="31"/>
      <c r="H91" s="31"/>
      <c r="I91" s="26" t="s">
        <v>26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28</v>
      </c>
      <c r="J92" s="27" t="str">
        <f>E24</f>
        <v xml:space="preserve"> 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124</v>
      </c>
      <c r="D94" s="166"/>
      <c r="E94" s="166"/>
      <c r="F94" s="166"/>
      <c r="G94" s="166"/>
      <c r="H94" s="166"/>
      <c r="I94" s="166"/>
      <c r="J94" s="167" t="s">
        <v>125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126</v>
      </c>
      <c r="D96" s="31"/>
      <c r="E96" s="31"/>
      <c r="F96" s="31"/>
      <c r="G96" s="31"/>
      <c r="H96" s="31"/>
      <c r="I96" s="31"/>
      <c r="J96" s="100">
        <f>J119</f>
        <v>73535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127</v>
      </c>
    </row>
    <row r="97" s="9" customFormat="1" ht="24.96" customHeight="1">
      <c r="A97" s="9"/>
      <c r="B97" s="169"/>
      <c r="C97" s="170"/>
      <c r="D97" s="171" t="s">
        <v>207</v>
      </c>
      <c r="E97" s="172"/>
      <c r="F97" s="172"/>
      <c r="G97" s="172"/>
      <c r="H97" s="172"/>
      <c r="I97" s="172"/>
      <c r="J97" s="173">
        <f>J122</f>
        <v>34440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5"/>
      <c r="C98" s="176"/>
      <c r="D98" s="177" t="s">
        <v>234</v>
      </c>
      <c r="E98" s="178"/>
      <c r="F98" s="178"/>
      <c r="G98" s="178"/>
      <c r="H98" s="178"/>
      <c r="I98" s="178"/>
      <c r="J98" s="179">
        <f>J123</f>
        <v>34440</v>
      </c>
      <c r="K98" s="176"/>
      <c r="L98" s="18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69"/>
      <c r="C99" s="170"/>
      <c r="D99" s="171" t="s">
        <v>130</v>
      </c>
      <c r="E99" s="172"/>
      <c r="F99" s="172"/>
      <c r="G99" s="172"/>
      <c r="H99" s="172"/>
      <c r="I99" s="172"/>
      <c r="J99" s="173">
        <f>J125</f>
        <v>23300</v>
      </c>
      <c r="K99" s="170"/>
      <c r="L99" s="17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29"/>
      <c r="B100" s="30"/>
      <c r="C100" s="31"/>
      <c r="D100" s="31"/>
      <c r="E100" s="31"/>
      <c r="F100" s="31"/>
      <c r="G100" s="31"/>
      <c r="H100" s="31"/>
      <c r="I100" s="31"/>
      <c r="J100" s="31"/>
      <c r="K100" s="31"/>
      <c r="L100" s="53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s="2" customFormat="1" ht="6.96" customHeight="1">
      <c r="A101" s="29"/>
      <c r="B101" s="56"/>
      <c r="C101" s="57"/>
      <c r="D101" s="57"/>
      <c r="E101" s="57"/>
      <c r="F101" s="57"/>
      <c r="G101" s="57"/>
      <c r="H101" s="57"/>
      <c r="I101" s="57"/>
      <c r="J101" s="57"/>
      <c r="K101" s="57"/>
      <c r="L101" s="53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5" s="2" customFormat="1" ht="6.96" customHeight="1">
      <c r="A105" s="29"/>
      <c r="B105" s="58"/>
      <c r="C105" s="59"/>
      <c r="D105" s="59"/>
      <c r="E105" s="59"/>
      <c r="F105" s="59"/>
      <c r="G105" s="59"/>
      <c r="H105" s="59"/>
      <c r="I105" s="59"/>
      <c r="J105" s="59"/>
      <c r="K105" s="59"/>
      <c r="L105" s="53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="2" customFormat="1" ht="24.96" customHeight="1">
      <c r="A106" s="29"/>
      <c r="B106" s="30"/>
      <c r="C106" s="20" t="s">
        <v>132</v>
      </c>
      <c r="D106" s="31"/>
      <c r="E106" s="31"/>
      <c r="F106" s="31"/>
      <c r="G106" s="31"/>
      <c r="H106" s="31"/>
      <c r="I106" s="31"/>
      <c r="J106" s="31"/>
      <c r="K106" s="31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6.96" customHeight="1">
      <c r="A107" s="29"/>
      <c r="B107" s="30"/>
      <c r="C107" s="31"/>
      <c r="D107" s="31"/>
      <c r="E107" s="31"/>
      <c r="F107" s="31"/>
      <c r="G107" s="31"/>
      <c r="H107" s="31"/>
      <c r="I107" s="31"/>
      <c r="J107" s="31"/>
      <c r="K107" s="31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12" customHeight="1">
      <c r="A108" s="29"/>
      <c r="B108" s="30"/>
      <c r="C108" s="26" t="s">
        <v>14</v>
      </c>
      <c r="D108" s="31"/>
      <c r="E108" s="31"/>
      <c r="F108" s="31"/>
      <c r="G108" s="31"/>
      <c r="H108" s="31"/>
      <c r="I108" s="31"/>
      <c r="J108" s="31"/>
      <c r="K108" s="31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6.5" customHeight="1">
      <c r="A109" s="29"/>
      <c r="B109" s="30"/>
      <c r="C109" s="31"/>
      <c r="D109" s="31"/>
      <c r="E109" s="164" t="str">
        <f>E7</f>
        <v>Zřízení pracoviště DŽIN na OŘ Brno</v>
      </c>
      <c r="F109" s="26"/>
      <c r="G109" s="26"/>
      <c r="H109" s="26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2" customHeight="1">
      <c r="A110" s="29"/>
      <c r="B110" s="30"/>
      <c r="C110" s="26" t="s">
        <v>121</v>
      </c>
      <c r="D110" s="31"/>
      <c r="E110" s="31"/>
      <c r="F110" s="31"/>
      <c r="G110" s="31"/>
      <c r="H110" s="31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6.5" customHeight="1">
      <c r="A111" s="29"/>
      <c r="B111" s="30"/>
      <c r="C111" s="31"/>
      <c r="D111" s="31"/>
      <c r="E111" s="66" t="str">
        <f>E9</f>
        <v>SO01-04 - Podlaha nivelac...</v>
      </c>
      <c r="F111" s="31"/>
      <c r="G111" s="31"/>
      <c r="H111" s="31"/>
      <c r="I111" s="31"/>
      <c r="J111" s="31"/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6.96" customHeight="1">
      <c r="A112" s="29"/>
      <c r="B112" s="30"/>
      <c r="C112" s="31"/>
      <c r="D112" s="31"/>
      <c r="E112" s="31"/>
      <c r="F112" s="31"/>
      <c r="G112" s="31"/>
      <c r="H112" s="31"/>
      <c r="I112" s="31"/>
      <c r="J112" s="31"/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12" customHeight="1">
      <c r="A113" s="29"/>
      <c r="B113" s="30"/>
      <c r="C113" s="26" t="s">
        <v>18</v>
      </c>
      <c r="D113" s="31"/>
      <c r="E113" s="31"/>
      <c r="F113" s="23" t="str">
        <f>F12</f>
        <v xml:space="preserve"> </v>
      </c>
      <c r="G113" s="31"/>
      <c r="H113" s="31"/>
      <c r="I113" s="26" t="s">
        <v>20</v>
      </c>
      <c r="J113" s="69" t="str">
        <f>IF(J12="","",J12)</f>
        <v>27. 6. 2022</v>
      </c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6.96" customHeight="1">
      <c r="A114" s="29"/>
      <c r="B114" s="30"/>
      <c r="C114" s="31"/>
      <c r="D114" s="31"/>
      <c r="E114" s="31"/>
      <c r="F114" s="31"/>
      <c r="G114" s="31"/>
      <c r="H114" s="31"/>
      <c r="I114" s="31"/>
      <c r="J114" s="31"/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5.15" customHeight="1">
      <c r="A115" s="29"/>
      <c r="B115" s="30"/>
      <c r="C115" s="26" t="s">
        <v>22</v>
      </c>
      <c r="D115" s="31"/>
      <c r="E115" s="31"/>
      <c r="F115" s="23" t="str">
        <f>E15</f>
        <v xml:space="preserve"> </v>
      </c>
      <c r="G115" s="31"/>
      <c r="H115" s="31"/>
      <c r="I115" s="26" t="s">
        <v>26</v>
      </c>
      <c r="J115" s="27" t="str">
        <f>E21</f>
        <v xml:space="preserve"> </v>
      </c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5.15" customHeight="1">
      <c r="A116" s="29"/>
      <c r="B116" s="30"/>
      <c r="C116" s="26" t="s">
        <v>25</v>
      </c>
      <c r="D116" s="31"/>
      <c r="E116" s="31"/>
      <c r="F116" s="23" t="str">
        <f>IF(E18="","",E18)</f>
        <v xml:space="preserve"> </v>
      </c>
      <c r="G116" s="31"/>
      <c r="H116" s="31"/>
      <c r="I116" s="26" t="s">
        <v>28</v>
      </c>
      <c r="J116" s="27" t="str">
        <f>E24</f>
        <v xml:space="preserve"> </v>
      </c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0.32" customHeight="1">
      <c r="A117" s="29"/>
      <c r="B117" s="30"/>
      <c r="C117" s="31"/>
      <c r="D117" s="31"/>
      <c r="E117" s="31"/>
      <c r="F117" s="31"/>
      <c r="G117" s="31"/>
      <c r="H117" s="31"/>
      <c r="I117" s="31"/>
      <c r="J117" s="31"/>
      <c r="K117" s="31"/>
      <c r="L117" s="53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11" customFormat="1" ht="29.28" customHeight="1">
      <c r="A118" s="181"/>
      <c r="B118" s="182"/>
      <c r="C118" s="183" t="s">
        <v>133</v>
      </c>
      <c r="D118" s="184" t="s">
        <v>55</v>
      </c>
      <c r="E118" s="184" t="s">
        <v>51</v>
      </c>
      <c r="F118" s="184" t="s">
        <v>52</v>
      </c>
      <c r="G118" s="184" t="s">
        <v>134</v>
      </c>
      <c r="H118" s="184" t="s">
        <v>135</v>
      </c>
      <c r="I118" s="184" t="s">
        <v>136</v>
      </c>
      <c r="J118" s="185" t="s">
        <v>125</v>
      </c>
      <c r="K118" s="186" t="s">
        <v>137</v>
      </c>
      <c r="L118" s="187"/>
      <c r="M118" s="90" t="s">
        <v>1</v>
      </c>
      <c r="N118" s="91" t="s">
        <v>34</v>
      </c>
      <c r="O118" s="91" t="s">
        <v>138</v>
      </c>
      <c r="P118" s="91" t="s">
        <v>139</v>
      </c>
      <c r="Q118" s="91" t="s">
        <v>140</v>
      </c>
      <c r="R118" s="91" t="s">
        <v>141</v>
      </c>
      <c r="S118" s="91" t="s">
        <v>142</v>
      </c>
      <c r="T118" s="92" t="s">
        <v>143</v>
      </c>
      <c r="U118" s="181"/>
      <c r="V118" s="181"/>
      <c r="W118" s="181"/>
      <c r="X118" s="181"/>
      <c r="Y118" s="181"/>
      <c r="Z118" s="181"/>
      <c r="AA118" s="181"/>
      <c r="AB118" s="181"/>
      <c r="AC118" s="181"/>
      <c r="AD118" s="181"/>
      <c r="AE118" s="181"/>
    </row>
    <row r="119" s="2" customFormat="1" ht="22.8" customHeight="1">
      <c r="A119" s="29"/>
      <c r="B119" s="30"/>
      <c r="C119" s="97" t="s">
        <v>144</v>
      </c>
      <c r="D119" s="31"/>
      <c r="E119" s="31"/>
      <c r="F119" s="31"/>
      <c r="G119" s="31"/>
      <c r="H119" s="31"/>
      <c r="I119" s="31"/>
      <c r="J119" s="188">
        <f>BK119</f>
        <v>73535</v>
      </c>
      <c r="K119" s="31"/>
      <c r="L119" s="35"/>
      <c r="M119" s="93"/>
      <c r="N119" s="189"/>
      <c r="O119" s="94"/>
      <c r="P119" s="190">
        <f>P120+P121+P122+P125</f>
        <v>0</v>
      </c>
      <c r="Q119" s="94"/>
      <c r="R119" s="190">
        <f>R120+R121+R122+R125</f>
        <v>0</v>
      </c>
      <c r="S119" s="94"/>
      <c r="T119" s="191">
        <f>T120+T121+T122+T125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4" t="s">
        <v>69</v>
      </c>
      <c r="AU119" s="14" t="s">
        <v>127</v>
      </c>
      <c r="BK119" s="192">
        <f>BK120+BK121+BK122+BK125</f>
        <v>73535</v>
      </c>
    </row>
    <row r="120" s="2" customFormat="1" ht="37.8" customHeight="1">
      <c r="A120" s="29"/>
      <c r="B120" s="30"/>
      <c r="C120" s="221" t="s">
        <v>78</v>
      </c>
      <c r="D120" s="221" t="s">
        <v>182</v>
      </c>
      <c r="E120" s="222" t="s">
        <v>251</v>
      </c>
      <c r="F120" s="223" t="s">
        <v>252</v>
      </c>
      <c r="G120" s="224" t="s">
        <v>185</v>
      </c>
      <c r="H120" s="225">
        <v>30</v>
      </c>
      <c r="I120" s="226">
        <v>384</v>
      </c>
      <c r="J120" s="226">
        <f>ROUND(I120*H120,2)</f>
        <v>11520</v>
      </c>
      <c r="K120" s="227"/>
      <c r="L120" s="228"/>
      <c r="M120" s="229" t="s">
        <v>1</v>
      </c>
      <c r="N120" s="230" t="s">
        <v>35</v>
      </c>
      <c r="O120" s="217">
        <v>0</v>
      </c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219" t="s">
        <v>160</v>
      </c>
      <c r="AT120" s="219" t="s">
        <v>182</v>
      </c>
      <c r="AU120" s="219" t="s">
        <v>70</v>
      </c>
      <c r="AY120" s="14" t="s">
        <v>147</v>
      </c>
      <c r="BE120" s="220">
        <f>IF(N120="základní",J120,0)</f>
        <v>11520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14" t="s">
        <v>78</v>
      </c>
      <c r="BK120" s="220">
        <f>ROUND(I120*H120,2)</f>
        <v>11520</v>
      </c>
      <c r="BL120" s="14" t="s">
        <v>160</v>
      </c>
      <c r="BM120" s="219" t="s">
        <v>80</v>
      </c>
    </row>
    <row r="121" s="2" customFormat="1" ht="24.15" customHeight="1">
      <c r="A121" s="29"/>
      <c r="B121" s="30"/>
      <c r="C121" s="221" t="s">
        <v>80</v>
      </c>
      <c r="D121" s="221" t="s">
        <v>182</v>
      </c>
      <c r="E121" s="222" t="s">
        <v>253</v>
      </c>
      <c r="F121" s="223" t="s">
        <v>254</v>
      </c>
      <c r="G121" s="224" t="s">
        <v>185</v>
      </c>
      <c r="H121" s="225">
        <v>225</v>
      </c>
      <c r="I121" s="226">
        <v>19</v>
      </c>
      <c r="J121" s="226">
        <f>ROUND(I121*H121,2)</f>
        <v>4275</v>
      </c>
      <c r="K121" s="227"/>
      <c r="L121" s="228"/>
      <c r="M121" s="229" t="s">
        <v>1</v>
      </c>
      <c r="N121" s="230" t="s">
        <v>35</v>
      </c>
      <c r="O121" s="217">
        <v>0</v>
      </c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19" t="s">
        <v>160</v>
      </c>
      <c r="AT121" s="219" t="s">
        <v>182</v>
      </c>
      <c r="AU121" s="219" t="s">
        <v>70</v>
      </c>
      <c r="AY121" s="14" t="s">
        <v>147</v>
      </c>
      <c r="BE121" s="220">
        <f>IF(N121="základní",J121,0)</f>
        <v>4275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4" t="s">
        <v>78</v>
      </c>
      <c r="BK121" s="220">
        <f>ROUND(I121*H121,2)</f>
        <v>4275</v>
      </c>
      <c r="BL121" s="14" t="s">
        <v>160</v>
      </c>
      <c r="BM121" s="219" t="s">
        <v>154</v>
      </c>
    </row>
    <row r="122" s="12" customFormat="1" ht="25.92" customHeight="1">
      <c r="A122" s="12"/>
      <c r="B122" s="193"/>
      <c r="C122" s="194"/>
      <c r="D122" s="195" t="s">
        <v>69</v>
      </c>
      <c r="E122" s="196" t="s">
        <v>221</v>
      </c>
      <c r="F122" s="196" t="s">
        <v>222</v>
      </c>
      <c r="G122" s="194"/>
      <c r="H122" s="194"/>
      <c r="I122" s="194"/>
      <c r="J122" s="197">
        <f>BK122</f>
        <v>34440</v>
      </c>
      <c r="K122" s="194"/>
      <c r="L122" s="198"/>
      <c r="M122" s="199"/>
      <c r="N122" s="200"/>
      <c r="O122" s="200"/>
      <c r="P122" s="201">
        <f>P123</f>
        <v>0</v>
      </c>
      <c r="Q122" s="200"/>
      <c r="R122" s="201">
        <f>R123</f>
        <v>0</v>
      </c>
      <c r="S122" s="200"/>
      <c r="T122" s="202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3" t="s">
        <v>80</v>
      </c>
      <c r="AT122" s="204" t="s">
        <v>69</v>
      </c>
      <c r="AU122" s="204" t="s">
        <v>70</v>
      </c>
      <c r="AY122" s="203" t="s">
        <v>147</v>
      </c>
      <c r="BK122" s="205">
        <f>BK123</f>
        <v>34440</v>
      </c>
    </row>
    <row r="123" s="12" customFormat="1" ht="22.8" customHeight="1">
      <c r="A123" s="12"/>
      <c r="B123" s="193"/>
      <c r="C123" s="194"/>
      <c r="D123" s="195" t="s">
        <v>69</v>
      </c>
      <c r="E123" s="206" t="s">
        <v>235</v>
      </c>
      <c r="F123" s="206" t="s">
        <v>236</v>
      </c>
      <c r="G123" s="194"/>
      <c r="H123" s="194"/>
      <c r="I123" s="194"/>
      <c r="J123" s="207">
        <f>BK123</f>
        <v>34440</v>
      </c>
      <c r="K123" s="194"/>
      <c r="L123" s="198"/>
      <c r="M123" s="199"/>
      <c r="N123" s="200"/>
      <c r="O123" s="200"/>
      <c r="P123" s="201">
        <f>P124</f>
        <v>0</v>
      </c>
      <c r="Q123" s="200"/>
      <c r="R123" s="201">
        <f>R124</f>
        <v>0</v>
      </c>
      <c r="S123" s="200"/>
      <c r="T123" s="202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3" t="s">
        <v>80</v>
      </c>
      <c r="AT123" s="204" t="s">
        <v>69</v>
      </c>
      <c r="AU123" s="204" t="s">
        <v>78</v>
      </c>
      <c r="AY123" s="203" t="s">
        <v>147</v>
      </c>
      <c r="BK123" s="205">
        <f>BK124</f>
        <v>34440</v>
      </c>
    </row>
    <row r="124" s="2" customFormat="1" ht="24.15" customHeight="1">
      <c r="A124" s="29"/>
      <c r="B124" s="30"/>
      <c r="C124" s="208" t="s">
        <v>161</v>
      </c>
      <c r="D124" s="208" t="s">
        <v>150</v>
      </c>
      <c r="E124" s="209" t="s">
        <v>255</v>
      </c>
      <c r="F124" s="210" t="s">
        <v>256</v>
      </c>
      <c r="G124" s="211" t="s">
        <v>153</v>
      </c>
      <c r="H124" s="212">
        <v>120</v>
      </c>
      <c r="I124" s="213">
        <v>287</v>
      </c>
      <c r="J124" s="213">
        <f>ROUND(I124*H124,2)</f>
        <v>34440</v>
      </c>
      <c r="K124" s="214"/>
      <c r="L124" s="35"/>
      <c r="M124" s="215" t="s">
        <v>1</v>
      </c>
      <c r="N124" s="216" t="s">
        <v>35</v>
      </c>
      <c r="O124" s="217">
        <v>0</v>
      </c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19" t="s">
        <v>186</v>
      </c>
      <c r="AT124" s="219" t="s">
        <v>150</v>
      </c>
      <c r="AU124" s="219" t="s">
        <v>80</v>
      </c>
      <c r="AY124" s="14" t="s">
        <v>147</v>
      </c>
      <c r="BE124" s="220">
        <f>IF(N124="základní",J124,0)</f>
        <v>34440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4" t="s">
        <v>78</v>
      </c>
      <c r="BK124" s="220">
        <f>ROUND(I124*H124,2)</f>
        <v>34440</v>
      </c>
      <c r="BL124" s="14" t="s">
        <v>186</v>
      </c>
      <c r="BM124" s="219" t="s">
        <v>164</v>
      </c>
    </row>
    <row r="125" s="12" customFormat="1" ht="25.92" customHeight="1">
      <c r="A125" s="12"/>
      <c r="B125" s="193"/>
      <c r="C125" s="194"/>
      <c r="D125" s="195" t="s">
        <v>69</v>
      </c>
      <c r="E125" s="196" t="s">
        <v>155</v>
      </c>
      <c r="F125" s="196" t="s">
        <v>156</v>
      </c>
      <c r="G125" s="194"/>
      <c r="H125" s="194"/>
      <c r="I125" s="194"/>
      <c r="J125" s="197">
        <f>BK125</f>
        <v>23300</v>
      </c>
      <c r="K125" s="194"/>
      <c r="L125" s="198"/>
      <c r="M125" s="199"/>
      <c r="N125" s="200"/>
      <c r="O125" s="200"/>
      <c r="P125" s="201">
        <f>P126</f>
        <v>0</v>
      </c>
      <c r="Q125" s="200"/>
      <c r="R125" s="201">
        <f>R126</f>
        <v>0</v>
      </c>
      <c r="S125" s="200"/>
      <c r="T125" s="202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3" t="s">
        <v>154</v>
      </c>
      <c r="AT125" s="204" t="s">
        <v>69</v>
      </c>
      <c r="AU125" s="204" t="s">
        <v>70</v>
      </c>
      <c r="AY125" s="203" t="s">
        <v>147</v>
      </c>
      <c r="BK125" s="205">
        <f>BK126</f>
        <v>23300</v>
      </c>
    </row>
    <row r="126" s="2" customFormat="1" ht="16.5" customHeight="1">
      <c r="A126" s="29"/>
      <c r="B126" s="30"/>
      <c r="C126" s="208" t="s">
        <v>154</v>
      </c>
      <c r="D126" s="208" t="s">
        <v>150</v>
      </c>
      <c r="E126" s="209" t="s">
        <v>248</v>
      </c>
      <c r="F126" s="210" t="s">
        <v>249</v>
      </c>
      <c r="G126" s="211" t="s">
        <v>159</v>
      </c>
      <c r="H126" s="212">
        <v>50</v>
      </c>
      <c r="I126" s="213">
        <v>466</v>
      </c>
      <c r="J126" s="213">
        <f>ROUND(I126*H126,2)</f>
        <v>23300</v>
      </c>
      <c r="K126" s="214"/>
      <c r="L126" s="35"/>
      <c r="M126" s="235" t="s">
        <v>1</v>
      </c>
      <c r="N126" s="236" t="s">
        <v>35</v>
      </c>
      <c r="O126" s="233">
        <v>0</v>
      </c>
      <c r="P126" s="233">
        <f>O126*H126</f>
        <v>0</v>
      </c>
      <c r="Q126" s="233">
        <v>0</v>
      </c>
      <c r="R126" s="233">
        <f>Q126*H126</f>
        <v>0</v>
      </c>
      <c r="S126" s="233">
        <v>0</v>
      </c>
      <c r="T126" s="234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19" t="s">
        <v>160</v>
      </c>
      <c r="AT126" s="219" t="s">
        <v>150</v>
      </c>
      <c r="AU126" s="219" t="s">
        <v>78</v>
      </c>
      <c r="AY126" s="14" t="s">
        <v>147</v>
      </c>
      <c r="BE126" s="220">
        <f>IF(N126="základní",J126,0)</f>
        <v>23300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4" t="s">
        <v>78</v>
      </c>
      <c r="BK126" s="220">
        <f>ROUND(I126*H126,2)</f>
        <v>23300</v>
      </c>
      <c r="BL126" s="14" t="s">
        <v>160</v>
      </c>
      <c r="BM126" s="219" t="s">
        <v>170</v>
      </c>
    </row>
    <row r="127" s="2" customFormat="1" ht="6.96" customHeight="1">
      <c r="A127" s="29"/>
      <c r="B127" s="56"/>
      <c r="C127" s="57"/>
      <c r="D127" s="57"/>
      <c r="E127" s="57"/>
      <c r="F127" s="57"/>
      <c r="G127" s="57"/>
      <c r="H127" s="57"/>
      <c r="I127" s="57"/>
      <c r="J127" s="57"/>
      <c r="K127" s="57"/>
      <c r="L127" s="35"/>
      <c r="M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</sheetData>
  <sheetProtection sheet="1" autoFilter="0" formatColumns="0" formatRows="0" objects="1" scenarios="1" spinCount="100000" saltValue="TXDhDgheTzlB358t8u07UalMFoIlxiGpPByrMXwlKsT5OOWrFHGCXrdUZCMeTaa/OdaYQh5zh8u+g2KiY6orNQ==" hashValue="qNcw/Z+zIPYjl4dyaGI8BIRtpgRmJt8nx5VYObp+eoGnctL4iDPDnyQ+1teYsp1yFBUXm1P5Z1dYE1+6tcWnAg==" algorithmName="SHA-512" password="CC35"/>
  <autoFilter ref="C118:K126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92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80</v>
      </c>
    </row>
    <row r="4" s="1" customFormat="1" ht="24.96" customHeight="1">
      <c r="B4" s="17"/>
      <c r="D4" s="128" t="s">
        <v>120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16.5" customHeight="1">
      <c r="B7" s="17"/>
      <c r="E7" s="131" t="str">
        <f>'Rekapitulace stavby'!K6</f>
        <v>Zřízení pracoviště DŽIN na OŘ Brno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121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257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27. 6. 2022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tr">
        <f>IF('Rekapitulace stavby'!AN10="","",'Rekapitulace stavby'!AN10)</f>
        <v/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tr">
        <f>IF('Rekapitulace stavby'!E11="","",'Rekapitulace stavby'!E11)</f>
        <v xml:space="preserve"> </v>
      </c>
      <c r="F15" s="29"/>
      <c r="G15" s="29"/>
      <c r="H15" s="29"/>
      <c r="I15" s="130" t="s">
        <v>24</v>
      </c>
      <c r="J15" s="133" t="str">
        <f>IF('Rekapitulace stavby'!AN11="","",'Rekapitulace stavby'!AN11)</f>
        <v/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25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24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26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24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28</v>
      </c>
      <c r="E23" s="29"/>
      <c r="F23" s="29"/>
      <c r="G23" s="29"/>
      <c r="H23" s="29"/>
      <c r="I23" s="130" t="s">
        <v>23</v>
      </c>
      <c r="J23" s="133" t="str">
        <f>IF('Rekapitulace stavby'!AN19="","",'Rekapitulace stavby'!AN19)</f>
        <v/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tr">
        <f>IF('Rekapitulace stavby'!E20="","",'Rekapitulace stavby'!E20)</f>
        <v xml:space="preserve"> </v>
      </c>
      <c r="F24" s="29"/>
      <c r="G24" s="29"/>
      <c r="H24" s="29"/>
      <c r="I24" s="130" t="s">
        <v>24</v>
      </c>
      <c r="J24" s="133" t="str">
        <f>IF('Rekapitulace stavby'!AN20="","",'Rekapitulace stavby'!AN20)</f>
        <v/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29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30</v>
      </c>
      <c r="E30" s="29"/>
      <c r="F30" s="29"/>
      <c r="G30" s="29"/>
      <c r="H30" s="29"/>
      <c r="I30" s="29"/>
      <c r="J30" s="141">
        <f>ROUND(J123, 2)</f>
        <v>137434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32</v>
      </c>
      <c r="G32" s="29"/>
      <c r="H32" s="29"/>
      <c r="I32" s="142" t="s">
        <v>31</v>
      </c>
      <c r="J32" s="142" t="s">
        <v>33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34</v>
      </c>
      <c r="E33" s="130" t="s">
        <v>35</v>
      </c>
      <c r="F33" s="144">
        <f>ROUND((SUM(BE123:BE142)),  2)</f>
        <v>137434</v>
      </c>
      <c r="G33" s="29"/>
      <c r="H33" s="29"/>
      <c r="I33" s="145">
        <v>0.20999999999999999</v>
      </c>
      <c r="J33" s="144">
        <f>ROUND(((SUM(BE123:BE142))*I33),  2)</f>
        <v>28861.139999999999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36</v>
      </c>
      <c r="F34" s="144">
        <f>ROUND((SUM(BF123:BF142)),  2)</f>
        <v>0</v>
      </c>
      <c r="G34" s="29"/>
      <c r="H34" s="29"/>
      <c r="I34" s="145">
        <v>0.14999999999999999</v>
      </c>
      <c r="J34" s="144">
        <f>ROUND(((SUM(BF123:BF142))*I34),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37</v>
      </c>
      <c r="F35" s="144">
        <f>ROUND((SUM(BG123:BG142)),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38</v>
      </c>
      <c r="F36" s="144">
        <f>ROUND((SUM(BH123:BH142)),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39</v>
      </c>
      <c r="F37" s="144">
        <f>ROUND((SUM(BI123:BI142)),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40</v>
      </c>
      <c r="E39" s="148"/>
      <c r="F39" s="148"/>
      <c r="G39" s="149" t="s">
        <v>41</v>
      </c>
      <c r="H39" s="150" t="s">
        <v>42</v>
      </c>
      <c r="I39" s="148"/>
      <c r="J39" s="151">
        <f>SUM(J30:J37)</f>
        <v>166295.14000000001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43</v>
      </c>
      <c r="E50" s="154"/>
      <c r="F50" s="154"/>
      <c r="G50" s="153" t="s">
        <v>44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45</v>
      </c>
      <c r="E61" s="156"/>
      <c r="F61" s="157" t="s">
        <v>46</v>
      </c>
      <c r="G61" s="155" t="s">
        <v>45</v>
      </c>
      <c r="H61" s="156"/>
      <c r="I61" s="156"/>
      <c r="J61" s="158" t="s">
        <v>46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47</v>
      </c>
      <c r="E65" s="159"/>
      <c r="F65" s="159"/>
      <c r="G65" s="153" t="s">
        <v>48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45</v>
      </c>
      <c r="E76" s="156"/>
      <c r="F76" s="157" t="s">
        <v>46</v>
      </c>
      <c r="G76" s="155" t="s">
        <v>45</v>
      </c>
      <c r="H76" s="156"/>
      <c r="I76" s="156"/>
      <c r="J76" s="158" t="s">
        <v>46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123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16.5" customHeight="1">
      <c r="A85" s="29"/>
      <c r="B85" s="30"/>
      <c r="C85" s="31"/>
      <c r="D85" s="31"/>
      <c r="E85" s="164" t="str">
        <f>E7</f>
        <v>Zřízení pracoviště DŽIN na OŘ Brno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121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SO01-05 - Zárubně a dveře...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27. 6. 2022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 xml:space="preserve"> </v>
      </c>
      <c r="G91" s="31"/>
      <c r="H91" s="31"/>
      <c r="I91" s="26" t="s">
        <v>26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28</v>
      </c>
      <c r="J92" s="27" t="str">
        <f>E24</f>
        <v xml:space="preserve"> 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124</v>
      </c>
      <c r="D94" s="166"/>
      <c r="E94" s="166"/>
      <c r="F94" s="166"/>
      <c r="G94" s="166"/>
      <c r="H94" s="166"/>
      <c r="I94" s="166"/>
      <c r="J94" s="167" t="s">
        <v>125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126</v>
      </c>
      <c r="D96" s="31"/>
      <c r="E96" s="31"/>
      <c r="F96" s="31"/>
      <c r="G96" s="31"/>
      <c r="H96" s="31"/>
      <c r="I96" s="31"/>
      <c r="J96" s="100">
        <f>J123</f>
        <v>137434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127</v>
      </c>
    </row>
    <row r="97" s="9" customFormat="1" ht="24.96" customHeight="1">
      <c r="A97" s="9"/>
      <c r="B97" s="169"/>
      <c r="C97" s="170"/>
      <c r="D97" s="171" t="s">
        <v>128</v>
      </c>
      <c r="E97" s="172"/>
      <c r="F97" s="172"/>
      <c r="G97" s="172"/>
      <c r="H97" s="172"/>
      <c r="I97" s="172"/>
      <c r="J97" s="173">
        <f>J128</f>
        <v>5805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5"/>
      <c r="C98" s="176"/>
      <c r="D98" s="177" t="s">
        <v>258</v>
      </c>
      <c r="E98" s="178"/>
      <c r="F98" s="178"/>
      <c r="G98" s="178"/>
      <c r="H98" s="178"/>
      <c r="I98" s="178"/>
      <c r="J98" s="179">
        <f>J129</f>
        <v>5050</v>
      </c>
      <c r="K98" s="176"/>
      <c r="L98" s="18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5"/>
      <c r="C99" s="176"/>
      <c r="D99" s="177" t="s">
        <v>129</v>
      </c>
      <c r="E99" s="178"/>
      <c r="F99" s="178"/>
      <c r="G99" s="178"/>
      <c r="H99" s="178"/>
      <c r="I99" s="178"/>
      <c r="J99" s="179">
        <f>J131</f>
        <v>755</v>
      </c>
      <c r="K99" s="176"/>
      <c r="L99" s="18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69"/>
      <c r="C100" s="170"/>
      <c r="D100" s="171" t="s">
        <v>259</v>
      </c>
      <c r="E100" s="172"/>
      <c r="F100" s="172"/>
      <c r="G100" s="172"/>
      <c r="H100" s="172"/>
      <c r="I100" s="172"/>
      <c r="J100" s="173">
        <f>J133</f>
        <v>3060</v>
      </c>
      <c r="K100" s="170"/>
      <c r="L100" s="17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75"/>
      <c r="C101" s="176"/>
      <c r="D101" s="177" t="s">
        <v>260</v>
      </c>
      <c r="E101" s="178"/>
      <c r="F101" s="178"/>
      <c r="G101" s="178"/>
      <c r="H101" s="178"/>
      <c r="I101" s="178"/>
      <c r="J101" s="179">
        <f>J134</f>
        <v>3060</v>
      </c>
      <c r="K101" s="176"/>
      <c r="L101" s="18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69"/>
      <c r="C102" s="170"/>
      <c r="D102" s="171" t="s">
        <v>130</v>
      </c>
      <c r="E102" s="172"/>
      <c r="F102" s="172"/>
      <c r="G102" s="172"/>
      <c r="H102" s="172"/>
      <c r="I102" s="172"/>
      <c r="J102" s="173">
        <f>J136</f>
        <v>90944</v>
      </c>
      <c r="K102" s="170"/>
      <c r="L102" s="17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69"/>
      <c r="C103" s="170"/>
      <c r="D103" s="171" t="s">
        <v>131</v>
      </c>
      <c r="E103" s="172"/>
      <c r="F103" s="172"/>
      <c r="G103" s="172"/>
      <c r="H103" s="172"/>
      <c r="I103" s="172"/>
      <c r="J103" s="173">
        <f>J139</f>
        <v>4050</v>
      </c>
      <c r="K103" s="170"/>
      <c r="L103" s="17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29"/>
      <c r="B104" s="30"/>
      <c r="C104" s="31"/>
      <c r="D104" s="31"/>
      <c r="E104" s="31"/>
      <c r="F104" s="31"/>
      <c r="G104" s="31"/>
      <c r="H104" s="31"/>
      <c r="I104" s="31"/>
      <c r="J104" s="31"/>
      <c r="K104" s="31"/>
      <c r="L104" s="53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="2" customFormat="1" ht="6.96" customHeight="1">
      <c r="A105" s="29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3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9" s="2" customFormat="1" ht="6.96" customHeight="1">
      <c r="A109" s="29"/>
      <c r="B109" s="58"/>
      <c r="C109" s="59"/>
      <c r="D109" s="59"/>
      <c r="E109" s="59"/>
      <c r="F109" s="59"/>
      <c r="G109" s="59"/>
      <c r="H109" s="59"/>
      <c r="I109" s="59"/>
      <c r="J109" s="59"/>
      <c r="K109" s="59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24.96" customHeight="1">
      <c r="A110" s="29"/>
      <c r="B110" s="30"/>
      <c r="C110" s="20" t="s">
        <v>132</v>
      </c>
      <c r="D110" s="31"/>
      <c r="E110" s="31"/>
      <c r="F110" s="31"/>
      <c r="G110" s="31"/>
      <c r="H110" s="31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6.96" customHeight="1">
      <c r="A111" s="29"/>
      <c r="B111" s="30"/>
      <c r="C111" s="31"/>
      <c r="D111" s="31"/>
      <c r="E111" s="31"/>
      <c r="F111" s="31"/>
      <c r="G111" s="31"/>
      <c r="H111" s="31"/>
      <c r="I111" s="31"/>
      <c r="J111" s="31"/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2" customHeight="1">
      <c r="A112" s="29"/>
      <c r="B112" s="30"/>
      <c r="C112" s="26" t="s">
        <v>14</v>
      </c>
      <c r="D112" s="31"/>
      <c r="E112" s="31"/>
      <c r="F112" s="31"/>
      <c r="G112" s="31"/>
      <c r="H112" s="31"/>
      <c r="I112" s="31"/>
      <c r="J112" s="31"/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16.5" customHeight="1">
      <c r="A113" s="29"/>
      <c r="B113" s="30"/>
      <c r="C113" s="31"/>
      <c r="D113" s="31"/>
      <c r="E113" s="164" t="str">
        <f>E7</f>
        <v>Zřízení pracoviště DŽIN na OŘ Brno</v>
      </c>
      <c r="F113" s="26"/>
      <c r="G113" s="26"/>
      <c r="H113" s="26"/>
      <c r="I113" s="31"/>
      <c r="J113" s="31"/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2" customHeight="1">
      <c r="A114" s="29"/>
      <c r="B114" s="30"/>
      <c r="C114" s="26" t="s">
        <v>121</v>
      </c>
      <c r="D114" s="31"/>
      <c r="E114" s="31"/>
      <c r="F114" s="31"/>
      <c r="G114" s="31"/>
      <c r="H114" s="31"/>
      <c r="I114" s="31"/>
      <c r="J114" s="31"/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6.5" customHeight="1">
      <c r="A115" s="29"/>
      <c r="B115" s="30"/>
      <c r="C115" s="31"/>
      <c r="D115" s="31"/>
      <c r="E115" s="66" t="str">
        <f>E9</f>
        <v>SO01-05 - Zárubně a dveře...</v>
      </c>
      <c r="F115" s="31"/>
      <c r="G115" s="31"/>
      <c r="H115" s="31"/>
      <c r="I115" s="31"/>
      <c r="J115" s="31"/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6.96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2" customHeight="1">
      <c r="A117" s="29"/>
      <c r="B117" s="30"/>
      <c r="C117" s="26" t="s">
        <v>18</v>
      </c>
      <c r="D117" s="31"/>
      <c r="E117" s="31"/>
      <c r="F117" s="23" t="str">
        <f>F12</f>
        <v xml:space="preserve"> </v>
      </c>
      <c r="G117" s="31"/>
      <c r="H117" s="31"/>
      <c r="I117" s="26" t="s">
        <v>20</v>
      </c>
      <c r="J117" s="69" t="str">
        <f>IF(J12="","",J12)</f>
        <v>27. 6. 2022</v>
      </c>
      <c r="K117" s="31"/>
      <c r="L117" s="53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6.96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3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15.15" customHeight="1">
      <c r="A119" s="29"/>
      <c r="B119" s="30"/>
      <c r="C119" s="26" t="s">
        <v>22</v>
      </c>
      <c r="D119" s="31"/>
      <c r="E119" s="31"/>
      <c r="F119" s="23" t="str">
        <f>E15</f>
        <v xml:space="preserve"> </v>
      </c>
      <c r="G119" s="31"/>
      <c r="H119" s="31"/>
      <c r="I119" s="26" t="s">
        <v>26</v>
      </c>
      <c r="J119" s="27" t="str">
        <f>E21</f>
        <v xml:space="preserve"> </v>
      </c>
      <c r="K119" s="31"/>
      <c r="L119" s="53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15.15" customHeight="1">
      <c r="A120" s="29"/>
      <c r="B120" s="30"/>
      <c r="C120" s="26" t="s">
        <v>25</v>
      </c>
      <c r="D120" s="31"/>
      <c r="E120" s="31"/>
      <c r="F120" s="23" t="str">
        <f>IF(E18="","",E18)</f>
        <v xml:space="preserve"> </v>
      </c>
      <c r="G120" s="31"/>
      <c r="H120" s="31"/>
      <c r="I120" s="26" t="s">
        <v>28</v>
      </c>
      <c r="J120" s="27" t="str">
        <f>E24</f>
        <v xml:space="preserve"> </v>
      </c>
      <c r="K120" s="31"/>
      <c r="L120" s="53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2" customFormat="1" ht="10.32" customHeight="1">
      <c r="A121" s="29"/>
      <c r="B121" s="30"/>
      <c r="C121" s="31"/>
      <c r="D121" s="31"/>
      <c r="E121" s="31"/>
      <c r="F121" s="31"/>
      <c r="G121" s="31"/>
      <c r="H121" s="31"/>
      <c r="I121" s="31"/>
      <c r="J121" s="31"/>
      <c r="K121" s="31"/>
      <c r="L121" s="53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="11" customFormat="1" ht="29.28" customHeight="1">
      <c r="A122" s="181"/>
      <c r="B122" s="182"/>
      <c r="C122" s="183" t="s">
        <v>133</v>
      </c>
      <c r="D122" s="184" t="s">
        <v>55</v>
      </c>
      <c r="E122" s="184" t="s">
        <v>51</v>
      </c>
      <c r="F122" s="184" t="s">
        <v>52</v>
      </c>
      <c r="G122" s="184" t="s">
        <v>134</v>
      </c>
      <c r="H122" s="184" t="s">
        <v>135</v>
      </c>
      <c r="I122" s="184" t="s">
        <v>136</v>
      </c>
      <c r="J122" s="185" t="s">
        <v>125</v>
      </c>
      <c r="K122" s="186" t="s">
        <v>137</v>
      </c>
      <c r="L122" s="187"/>
      <c r="M122" s="90" t="s">
        <v>1</v>
      </c>
      <c r="N122" s="91" t="s">
        <v>34</v>
      </c>
      <c r="O122" s="91" t="s">
        <v>138</v>
      </c>
      <c r="P122" s="91" t="s">
        <v>139</v>
      </c>
      <c r="Q122" s="91" t="s">
        <v>140</v>
      </c>
      <c r="R122" s="91" t="s">
        <v>141</v>
      </c>
      <c r="S122" s="91" t="s">
        <v>142</v>
      </c>
      <c r="T122" s="92" t="s">
        <v>143</v>
      </c>
      <c r="U122" s="181"/>
      <c r="V122" s="181"/>
      <c r="W122" s="181"/>
      <c r="X122" s="181"/>
      <c r="Y122" s="181"/>
      <c r="Z122" s="181"/>
      <c r="AA122" s="181"/>
      <c r="AB122" s="181"/>
      <c r="AC122" s="181"/>
      <c r="AD122" s="181"/>
      <c r="AE122" s="181"/>
    </row>
    <row r="123" s="2" customFormat="1" ht="22.8" customHeight="1">
      <c r="A123" s="29"/>
      <c r="B123" s="30"/>
      <c r="C123" s="97" t="s">
        <v>144</v>
      </c>
      <c r="D123" s="31"/>
      <c r="E123" s="31"/>
      <c r="F123" s="31"/>
      <c r="G123" s="31"/>
      <c r="H123" s="31"/>
      <c r="I123" s="31"/>
      <c r="J123" s="188">
        <f>BK123</f>
        <v>137434</v>
      </c>
      <c r="K123" s="31"/>
      <c r="L123" s="35"/>
      <c r="M123" s="93"/>
      <c r="N123" s="189"/>
      <c r="O123" s="94"/>
      <c r="P123" s="190">
        <f>P124+SUM(P125:P128)+P133+P136+P139</f>
        <v>0</v>
      </c>
      <c r="Q123" s="94"/>
      <c r="R123" s="190">
        <f>R124+SUM(R125:R128)+R133+R136+R139</f>
        <v>0</v>
      </c>
      <c r="S123" s="94"/>
      <c r="T123" s="191">
        <f>T124+SUM(T125:T128)+T133+T136+T139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69</v>
      </c>
      <c r="AU123" s="14" t="s">
        <v>127</v>
      </c>
      <c r="BK123" s="192">
        <f>BK124+SUM(BK125:BK128)+BK133+BK136+BK139</f>
        <v>137434</v>
      </c>
    </row>
    <row r="124" s="2" customFormat="1" ht="33" customHeight="1">
      <c r="A124" s="29"/>
      <c r="B124" s="30"/>
      <c r="C124" s="221" t="s">
        <v>78</v>
      </c>
      <c r="D124" s="221" t="s">
        <v>182</v>
      </c>
      <c r="E124" s="222" t="s">
        <v>261</v>
      </c>
      <c r="F124" s="223" t="s">
        <v>262</v>
      </c>
      <c r="G124" s="224" t="s">
        <v>218</v>
      </c>
      <c r="H124" s="225">
        <v>5</v>
      </c>
      <c r="I124" s="226">
        <v>3600</v>
      </c>
      <c r="J124" s="226">
        <f>ROUND(I124*H124,2)</f>
        <v>18000</v>
      </c>
      <c r="K124" s="227"/>
      <c r="L124" s="228"/>
      <c r="M124" s="229" t="s">
        <v>1</v>
      </c>
      <c r="N124" s="230" t="s">
        <v>35</v>
      </c>
      <c r="O124" s="217">
        <v>0</v>
      </c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19" t="s">
        <v>160</v>
      </c>
      <c r="AT124" s="219" t="s">
        <v>182</v>
      </c>
      <c r="AU124" s="219" t="s">
        <v>70</v>
      </c>
      <c r="AY124" s="14" t="s">
        <v>147</v>
      </c>
      <c r="BE124" s="220">
        <f>IF(N124="základní",J124,0)</f>
        <v>18000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4" t="s">
        <v>78</v>
      </c>
      <c r="BK124" s="220">
        <f>ROUND(I124*H124,2)</f>
        <v>18000</v>
      </c>
      <c r="BL124" s="14" t="s">
        <v>160</v>
      </c>
      <c r="BM124" s="219" t="s">
        <v>80</v>
      </c>
    </row>
    <row r="125" s="2" customFormat="1" ht="24.15" customHeight="1">
      <c r="A125" s="29"/>
      <c r="B125" s="30"/>
      <c r="C125" s="221" t="s">
        <v>80</v>
      </c>
      <c r="D125" s="221" t="s">
        <v>182</v>
      </c>
      <c r="E125" s="222" t="s">
        <v>263</v>
      </c>
      <c r="F125" s="223" t="s">
        <v>264</v>
      </c>
      <c r="G125" s="224" t="s">
        <v>218</v>
      </c>
      <c r="H125" s="225">
        <v>5</v>
      </c>
      <c r="I125" s="226">
        <v>2820</v>
      </c>
      <c r="J125" s="226">
        <f>ROUND(I125*H125,2)</f>
        <v>14100</v>
      </c>
      <c r="K125" s="227"/>
      <c r="L125" s="228"/>
      <c r="M125" s="229" t="s">
        <v>1</v>
      </c>
      <c r="N125" s="230" t="s">
        <v>35</v>
      </c>
      <c r="O125" s="217">
        <v>0</v>
      </c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19" t="s">
        <v>160</v>
      </c>
      <c r="AT125" s="219" t="s">
        <v>182</v>
      </c>
      <c r="AU125" s="219" t="s">
        <v>70</v>
      </c>
      <c r="AY125" s="14" t="s">
        <v>147</v>
      </c>
      <c r="BE125" s="220">
        <f>IF(N125="základní",J125,0)</f>
        <v>14100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4" t="s">
        <v>78</v>
      </c>
      <c r="BK125" s="220">
        <f>ROUND(I125*H125,2)</f>
        <v>14100</v>
      </c>
      <c r="BL125" s="14" t="s">
        <v>160</v>
      </c>
      <c r="BM125" s="219" t="s">
        <v>154</v>
      </c>
    </row>
    <row r="126" s="2" customFormat="1" ht="16.5" customHeight="1">
      <c r="A126" s="29"/>
      <c r="B126" s="30"/>
      <c r="C126" s="221" t="s">
        <v>161</v>
      </c>
      <c r="D126" s="221" t="s">
        <v>182</v>
      </c>
      <c r="E126" s="222" t="s">
        <v>265</v>
      </c>
      <c r="F126" s="223" t="s">
        <v>266</v>
      </c>
      <c r="G126" s="224" t="s">
        <v>169</v>
      </c>
      <c r="H126" s="225">
        <v>0.125</v>
      </c>
      <c r="I126" s="226">
        <v>4800</v>
      </c>
      <c r="J126" s="226">
        <f>ROUND(I126*H126,2)</f>
        <v>600</v>
      </c>
      <c r="K126" s="227"/>
      <c r="L126" s="228"/>
      <c r="M126" s="229" t="s">
        <v>1</v>
      </c>
      <c r="N126" s="230" t="s">
        <v>35</v>
      </c>
      <c r="O126" s="217">
        <v>0</v>
      </c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19" t="s">
        <v>160</v>
      </c>
      <c r="AT126" s="219" t="s">
        <v>182</v>
      </c>
      <c r="AU126" s="219" t="s">
        <v>70</v>
      </c>
      <c r="AY126" s="14" t="s">
        <v>147</v>
      </c>
      <c r="BE126" s="220">
        <f>IF(N126="základní",J126,0)</f>
        <v>600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4" t="s">
        <v>78</v>
      </c>
      <c r="BK126" s="220">
        <f>ROUND(I126*H126,2)</f>
        <v>600</v>
      </c>
      <c r="BL126" s="14" t="s">
        <v>160</v>
      </c>
      <c r="BM126" s="219" t="s">
        <v>164</v>
      </c>
    </row>
    <row r="127" s="2" customFormat="1" ht="24.15" customHeight="1">
      <c r="A127" s="29"/>
      <c r="B127" s="30"/>
      <c r="C127" s="221" t="s">
        <v>154</v>
      </c>
      <c r="D127" s="221" t="s">
        <v>182</v>
      </c>
      <c r="E127" s="222" t="s">
        <v>267</v>
      </c>
      <c r="F127" s="223" t="s">
        <v>268</v>
      </c>
      <c r="G127" s="224" t="s">
        <v>169</v>
      </c>
      <c r="H127" s="225">
        <v>0.125</v>
      </c>
      <c r="I127" s="226">
        <v>7000</v>
      </c>
      <c r="J127" s="226">
        <f>ROUND(I127*H127,2)</f>
        <v>875</v>
      </c>
      <c r="K127" s="227"/>
      <c r="L127" s="228"/>
      <c r="M127" s="229" t="s">
        <v>1</v>
      </c>
      <c r="N127" s="230" t="s">
        <v>35</v>
      </c>
      <c r="O127" s="217">
        <v>0</v>
      </c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19" t="s">
        <v>160</v>
      </c>
      <c r="AT127" s="219" t="s">
        <v>182</v>
      </c>
      <c r="AU127" s="219" t="s">
        <v>70</v>
      </c>
      <c r="AY127" s="14" t="s">
        <v>147</v>
      </c>
      <c r="BE127" s="220">
        <f>IF(N127="základní",J127,0)</f>
        <v>875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4" t="s">
        <v>78</v>
      </c>
      <c r="BK127" s="220">
        <f>ROUND(I127*H127,2)</f>
        <v>875</v>
      </c>
      <c r="BL127" s="14" t="s">
        <v>160</v>
      </c>
      <c r="BM127" s="219" t="s">
        <v>170</v>
      </c>
    </row>
    <row r="128" s="12" customFormat="1" ht="25.92" customHeight="1">
      <c r="A128" s="12"/>
      <c r="B128" s="193"/>
      <c r="C128" s="194"/>
      <c r="D128" s="195" t="s">
        <v>69</v>
      </c>
      <c r="E128" s="196" t="s">
        <v>145</v>
      </c>
      <c r="F128" s="196" t="s">
        <v>146</v>
      </c>
      <c r="G128" s="194"/>
      <c r="H128" s="194"/>
      <c r="I128" s="194"/>
      <c r="J128" s="197">
        <f>BK128</f>
        <v>5805</v>
      </c>
      <c r="K128" s="194"/>
      <c r="L128" s="198"/>
      <c r="M128" s="199"/>
      <c r="N128" s="200"/>
      <c r="O128" s="200"/>
      <c r="P128" s="201">
        <f>P129+P131</f>
        <v>0</v>
      </c>
      <c r="Q128" s="200"/>
      <c r="R128" s="201">
        <f>R129+R131</f>
        <v>0</v>
      </c>
      <c r="S128" s="200"/>
      <c r="T128" s="202">
        <f>T129+T131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3" t="s">
        <v>78</v>
      </c>
      <c r="AT128" s="204" t="s">
        <v>69</v>
      </c>
      <c r="AU128" s="204" t="s">
        <v>70</v>
      </c>
      <c r="AY128" s="203" t="s">
        <v>147</v>
      </c>
      <c r="BK128" s="205">
        <f>BK129+BK131</f>
        <v>5805</v>
      </c>
    </row>
    <row r="129" s="12" customFormat="1" ht="22.8" customHeight="1">
      <c r="A129" s="12"/>
      <c r="B129" s="193"/>
      <c r="C129" s="194"/>
      <c r="D129" s="195" t="s">
        <v>69</v>
      </c>
      <c r="E129" s="206" t="s">
        <v>164</v>
      </c>
      <c r="F129" s="206" t="s">
        <v>269</v>
      </c>
      <c r="G129" s="194"/>
      <c r="H129" s="194"/>
      <c r="I129" s="194"/>
      <c r="J129" s="207">
        <f>BK129</f>
        <v>5050</v>
      </c>
      <c r="K129" s="194"/>
      <c r="L129" s="198"/>
      <c r="M129" s="199"/>
      <c r="N129" s="200"/>
      <c r="O129" s="200"/>
      <c r="P129" s="201">
        <f>P130</f>
        <v>0</v>
      </c>
      <c r="Q129" s="200"/>
      <c r="R129" s="201">
        <f>R130</f>
        <v>0</v>
      </c>
      <c r="S129" s="200"/>
      <c r="T129" s="202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3" t="s">
        <v>78</v>
      </c>
      <c r="AT129" s="204" t="s">
        <v>69</v>
      </c>
      <c r="AU129" s="204" t="s">
        <v>78</v>
      </c>
      <c r="AY129" s="203" t="s">
        <v>147</v>
      </c>
      <c r="BK129" s="205">
        <f>BK130</f>
        <v>5050</v>
      </c>
    </row>
    <row r="130" s="2" customFormat="1" ht="24.15" customHeight="1">
      <c r="A130" s="29"/>
      <c r="B130" s="30"/>
      <c r="C130" s="208" t="s">
        <v>171</v>
      </c>
      <c r="D130" s="208" t="s">
        <v>150</v>
      </c>
      <c r="E130" s="209" t="s">
        <v>270</v>
      </c>
      <c r="F130" s="210" t="s">
        <v>271</v>
      </c>
      <c r="G130" s="211" t="s">
        <v>213</v>
      </c>
      <c r="H130" s="212">
        <v>25</v>
      </c>
      <c r="I130" s="213">
        <v>202</v>
      </c>
      <c r="J130" s="213">
        <f>ROUND(I130*H130,2)</f>
        <v>5050</v>
      </c>
      <c r="K130" s="214"/>
      <c r="L130" s="35"/>
      <c r="M130" s="215" t="s">
        <v>1</v>
      </c>
      <c r="N130" s="216" t="s">
        <v>35</v>
      </c>
      <c r="O130" s="217">
        <v>0</v>
      </c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19" t="s">
        <v>154</v>
      </c>
      <c r="AT130" s="219" t="s">
        <v>150</v>
      </c>
      <c r="AU130" s="219" t="s">
        <v>80</v>
      </c>
      <c r="AY130" s="14" t="s">
        <v>147</v>
      </c>
      <c r="BE130" s="220">
        <f>IF(N130="základní",J130,0)</f>
        <v>5050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4" t="s">
        <v>78</v>
      </c>
      <c r="BK130" s="220">
        <f>ROUND(I130*H130,2)</f>
        <v>5050</v>
      </c>
      <c r="BL130" s="14" t="s">
        <v>154</v>
      </c>
      <c r="BM130" s="219" t="s">
        <v>174</v>
      </c>
    </row>
    <row r="131" s="12" customFormat="1" ht="22.8" customHeight="1">
      <c r="A131" s="12"/>
      <c r="B131" s="193"/>
      <c r="C131" s="194"/>
      <c r="D131" s="195" t="s">
        <v>69</v>
      </c>
      <c r="E131" s="206" t="s">
        <v>148</v>
      </c>
      <c r="F131" s="206" t="s">
        <v>149</v>
      </c>
      <c r="G131" s="194"/>
      <c r="H131" s="194"/>
      <c r="I131" s="194"/>
      <c r="J131" s="207">
        <f>BK131</f>
        <v>755</v>
      </c>
      <c r="K131" s="194"/>
      <c r="L131" s="198"/>
      <c r="M131" s="199"/>
      <c r="N131" s="200"/>
      <c r="O131" s="200"/>
      <c r="P131" s="201">
        <f>P132</f>
        <v>0</v>
      </c>
      <c r="Q131" s="200"/>
      <c r="R131" s="201">
        <f>R132</f>
        <v>0</v>
      </c>
      <c r="S131" s="200"/>
      <c r="T131" s="202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3" t="s">
        <v>78</v>
      </c>
      <c r="AT131" s="204" t="s">
        <v>69</v>
      </c>
      <c r="AU131" s="204" t="s">
        <v>78</v>
      </c>
      <c r="AY131" s="203" t="s">
        <v>147</v>
      </c>
      <c r="BK131" s="205">
        <f>BK132</f>
        <v>755</v>
      </c>
    </row>
    <row r="132" s="2" customFormat="1" ht="24.15" customHeight="1">
      <c r="A132" s="29"/>
      <c r="B132" s="30"/>
      <c r="C132" s="208" t="s">
        <v>164</v>
      </c>
      <c r="D132" s="208" t="s">
        <v>150</v>
      </c>
      <c r="E132" s="209" t="s">
        <v>272</v>
      </c>
      <c r="F132" s="210" t="s">
        <v>273</v>
      </c>
      <c r="G132" s="211" t="s">
        <v>153</v>
      </c>
      <c r="H132" s="212">
        <v>5</v>
      </c>
      <c r="I132" s="213">
        <v>151</v>
      </c>
      <c r="J132" s="213">
        <f>ROUND(I132*H132,2)</f>
        <v>755</v>
      </c>
      <c r="K132" s="214"/>
      <c r="L132" s="35"/>
      <c r="M132" s="215" t="s">
        <v>1</v>
      </c>
      <c r="N132" s="216" t="s">
        <v>35</v>
      </c>
      <c r="O132" s="217">
        <v>0</v>
      </c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19" t="s">
        <v>154</v>
      </c>
      <c r="AT132" s="219" t="s">
        <v>150</v>
      </c>
      <c r="AU132" s="219" t="s">
        <v>80</v>
      </c>
      <c r="AY132" s="14" t="s">
        <v>147</v>
      </c>
      <c r="BE132" s="220">
        <f>IF(N132="základní",J132,0)</f>
        <v>755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4" t="s">
        <v>78</v>
      </c>
      <c r="BK132" s="220">
        <f>ROUND(I132*H132,2)</f>
        <v>755</v>
      </c>
      <c r="BL132" s="14" t="s">
        <v>154</v>
      </c>
      <c r="BM132" s="219" t="s">
        <v>177</v>
      </c>
    </row>
    <row r="133" s="12" customFormat="1" ht="25.92" customHeight="1">
      <c r="A133" s="12"/>
      <c r="B133" s="193"/>
      <c r="C133" s="194"/>
      <c r="D133" s="195" t="s">
        <v>69</v>
      </c>
      <c r="E133" s="196" t="s">
        <v>182</v>
      </c>
      <c r="F133" s="196" t="s">
        <v>274</v>
      </c>
      <c r="G133" s="194"/>
      <c r="H133" s="194"/>
      <c r="I133" s="194"/>
      <c r="J133" s="197">
        <f>BK133</f>
        <v>3060</v>
      </c>
      <c r="K133" s="194"/>
      <c r="L133" s="198"/>
      <c r="M133" s="199"/>
      <c r="N133" s="200"/>
      <c r="O133" s="200"/>
      <c r="P133" s="201">
        <f>P134</f>
        <v>0</v>
      </c>
      <c r="Q133" s="200"/>
      <c r="R133" s="201">
        <f>R134</f>
        <v>0</v>
      </c>
      <c r="S133" s="200"/>
      <c r="T133" s="202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3" t="s">
        <v>161</v>
      </c>
      <c r="AT133" s="204" t="s">
        <v>69</v>
      </c>
      <c r="AU133" s="204" t="s">
        <v>70</v>
      </c>
      <c r="AY133" s="203" t="s">
        <v>147</v>
      </c>
      <c r="BK133" s="205">
        <f>BK134</f>
        <v>3060</v>
      </c>
    </row>
    <row r="134" s="12" customFormat="1" ht="22.8" customHeight="1">
      <c r="A134" s="12"/>
      <c r="B134" s="193"/>
      <c r="C134" s="194"/>
      <c r="D134" s="195" t="s">
        <v>69</v>
      </c>
      <c r="E134" s="206" t="s">
        <v>275</v>
      </c>
      <c r="F134" s="206" t="s">
        <v>276</v>
      </c>
      <c r="G134" s="194"/>
      <c r="H134" s="194"/>
      <c r="I134" s="194"/>
      <c r="J134" s="207">
        <f>BK134</f>
        <v>3060</v>
      </c>
      <c r="K134" s="194"/>
      <c r="L134" s="198"/>
      <c r="M134" s="199"/>
      <c r="N134" s="200"/>
      <c r="O134" s="200"/>
      <c r="P134" s="201">
        <f>P135</f>
        <v>0</v>
      </c>
      <c r="Q134" s="200"/>
      <c r="R134" s="201">
        <f>R135</f>
        <v>0</v>
      </c>
      <c r="S134" s="200"/>
      <c r="T134" s="202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3" t="s">
        <v>161</v>
      </c>
      <c r="AT134" s="204" t="s">
        <v>69</v>
      </c>
      <c r="AU134" s="204" t="s">
        <v>78</v>
      </c>
      <c r="AY134" s="203" t="s">
        <v>147</v>
      </c>
      <c r="BK134" s="205">
        <f>BK135</f>
        <v>3060</v>
      </c>
    </row>
    <row r="135" s="2" customFormat="1" ht="33" customHeight="1">
      <c r="A135" s="29"/>
      <c r="B135" s="30"/>
      <c r="C135" s="208" t="s">
        <v>178</v>
      </c>
      <c r="D135" s="208" t="s">
        <v>150</v>
      </c>
      <c r="E135" s="209" t="s">
        <v>277</v>
      </c>
      <c r="F135" s="210" t="s">
        <v>278</v>
      </c>
      <c r="G135" s="211" t="s">
        <v>169</v>
      </c>
      <c r="H135" s="212">
        <v>2</v>
      </c>
      <c r="I135" s="213">
        <v>1530</v>
      </c>
      <c r="J135" s="213">
        <f>ROUND(I135*H135,2)</f>
        <v>3060</v>
      </c>
      <c r="K135" s="214"/>
      <c r="L135" s="35"/>
      <c r="M135" s="215" t="s">
        <v>1</v>
      </c>
      <c r="N135" s="216" t="s">
        <v>35</v>
      </c>
      <c r="O135" s="217">
        <v>0</v>
      </c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19" t="s">
        <v>279</v>
      </c>
      <c r="AT135" s="219" t="s">
        <v>150</v>
      </c>
      <c r="AU135" s="219" t="s">
        <v>80</v>
      </c>
      <c r="AY135" s="14" t="s">
        <v>147</v>
      </c>
      <c r="BE135" s="220">
        <f>IF(N135="základní",J135,0)</f>
        <v>3060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4" t="s">
        <v>78</v>
      </c>
      <c r="BK135" s="220">
        <f>ROUND(I135*H135,2)</f>
        <v>3060</v>
      </c>
      <c r="BL135" s="14" t="s">
        <v>279</v>
      </c>
      <c r="BM135" s="219" t="s">
        <v>181</v>
      </c>
    </row>
    <row r="136" s="12" customFormat="1" ht="25.92" customHeight="1">
      <c r="A136" s="12"/>
      <c r="B136" s="193"/>
      <c r="C136" s="194"/>
      <c r="D136" s="195" t="s">
        <v>69</v>
      </c>
      <c r="E136" s="196" t="s">
        <v>155</v>
      </c>
      <c r="F136" s="196" t="s">
        <v>156</v>
      </c>
      <c r="G136" s="194"/>
      <c r="H136" s="194"/>
      <c r="I136" s="194"/>
      <c r="J136" s="197">
        <f>BK136</f>
        <v>90944</v>
      </c>
      <c r="K136" s="194"/>
      <c r="L136" s="198"/>
      <c r="M136" s="199"/>
      <c r="N136" s="200"/>
      <c r="O136" s="200"/>
      <c r="P136" s="201">
        <f>SUM(P137:P138)</f>
        <v>0</v>
      </c>
      <c r="Q136" s="200"/>
      <c r="R136" s="201">
        <f>SUM(R137:R138)</f>
        <v>0</v>
      </c>
      <c r="S136" s="200"/>
      <c r="T136" s="202">
        <f>SUM(T137:T138)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3" t="s">
        <v>154</v>
      </c>
      <c r="AT136" s="204" t="s">
        <v>69</v>
      </c>
      <c r="AU136" s="204" t="s">
        <v>70</v>
      </c>
      <c r="AY136" s="203" t="s">
        <v>147</v>
      </c>
      <c r="BK136" s="205">
        <f>SUM(BK137:BK138)</f>
        <v>90944</v>
      </c>
    </row>
    <row r="137" s="2" customFormat="1" ht="16.5" customHeight="1">
      <c r="A137" s="29"/>
      <c r="B137" s="30"/>
      <c r="C137" s="208" t="s">
        <v>170</v>
      </c>
      <c r="D137" s="208" t="s">
        <v>150</v>
      </c>
      <c r="E137" s="209" t="s">
        <v>231</v>
      </c>
      <c r="F137" s="210" t="s">
        <v>232</v>
      </c>
      <c r="G137" s="211" t="s">
        <v>159</v>
      </c>
      <c r="H137" s="212">
        <v>112</v>
      </c>
      <c r="I137" s="213">
        <v>385</v>
      </c>
      <c r="J137" s="213">
        <f>ROUND(I137*H137,2)</f>
        <v>43120</v>
      </c>
      <c r="K137" s="214"/>
      <c r="L137" s="35"/>
      <c r="M137" s="215" t="s">
        <v>1</v>
      </c>
      <c r="N137" s="216" t="s">
        <v>35</v>
      </c>
      <c r="O137" s="217">
        <v>0</v>
      </c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19" t="s">
        <v>160</v>
      </c>
      <c r="AT137" s="219" t="s">
        <v>150</v>
      </c>
      <c r="AU137" s="219" t="s">
        <v>78</v>
      </c>
      <c r="AY137" s="14" t="s">
        <v>147</v>
      </c>
      <c r="BE137" s="220">
        <f>IF(N137="základní",J137,0)</f>
        <v>43120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4" t="s">
        <v>78</v>
      </c>
      <c r="BK137" s="220">
        <f>ROUND(I137*H137,2)</f>
        <v>43120</v>
      </c>
      <c r="BL137" s="14" t="s">
        <v>160</v>
      </c>
      <c r="BM137" s="219" t="s">
        <v>186</v>
      </c>
    </row>
    <row r="138" s="2" customFormat="1" ht="16.5" customHeight="1">
      <c r="A138" s="29"/>
      <c r="B138" s="30"/>
      <c r="C138" s="208" t="s">
        <v>148</v>
      </c>
      <c r="D138" s="208" t="s">
        <v>150</v>
      </c>
      <c r="E138" s="209" t="s">
        <v>280</v>
      </c>
      <c r="F138" s="210" t="s">
        <v>281</v>
      </c>
      <c r="G138" s="211" t="s">
        <v>159</v>
      </c>
      <c r="H138" s="212">
        <v>112</v>
      </c>
      <c r="I138" s="213">
        <v>427</v>
      </c>
      <c r="J138" s="213">
        <f>ROUND(I138*H138,2)</f>
        <v>47824</v>
      </c>
      <c r="K138" s="214"/>
      <c r="L138" s="35"/>
      <c r="M138" s="215" t="s">
        <v>1</v>
      </c>
      <c r="N138" s="216" t="s">
        <v>35</v>
      </c>
      <c r="O138" s="217">
        <v>0</v>
      </c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19" t="s">
        <v>160</v>
      </c>
      <c r="AT138" s="219" t="s">
        <v>150</v>
      </c>
      <c r="AU138" s="219" t="s">
        <v>78</v>
      </c>
      <c r="AY138" s="14" t="s">
        <v>147</v>
      </c>
      <c r="BE138" s="220">
        <f>IF(N138="základní",J138,0)</f>
        <v>47824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4" t="s">
        <v>78</v>
      </c>
      <c r="BK138" s="220">
        <f>ROUND(I138*H138,2)</f>
        <v>47824</v>
      </c>
      <c r="BL138" s="14" t="s">
        <v>160</v>
      </c>
      <c r="BM138" s="219" t="s">
        <v>189</v>
      </c>
    </row>
    <row r="139" s="12" customFormat="1" ht="25.92" customHeight="1">
      <c r="A139" s="12"/>
      <c r="B139" s="193"/>
      <c r="C139" s="194"/>
      <c r="D139" s="195" t="s">
        <v>69</v>
      </c>
      <c r="E139" s="196" t="s">
        <v>165</v>
      </c>
      <c r="F139" s="196" t="s">
        <v>166</v>
      </c>
      <c r="G139" s="194"/>
      <c r="H139" s="194"/>
      <c r="I139" s="194"/>
      <c r="J139" s="197">
        <f>BK139</f>
        <v>4050</v>
      </c>
      <c r="K139" s="194"/>
      <c r="L139" s="198"/>
      <c r="M139" s="199"/>
      <c r="N139" s="200"/>
      <c r="O139" s="200"/>
      <c r="P139" s="201">
        <f>SUM(P140:P142)</f>
        <v>0</v>
      </c>
      <c r="Q139" s="200"/>
      <c r="R139" s="201">
        <f>SUM(R140:R142)</f>
        <v>0</v>
      </c>
      <c r="S139" s="200"/>
      <c r="T139" s="202">
        <f>SUM(T140:T142)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3" t="s">
        <v>154</v>
      </c>
      <c r="AT139" s="204" t="s">
        <v>69</v>
      </c>
      <c r="AU139" s="204" t="s">
        <v>70</v>
      </c>
      <c r="AY139" s="203" t="s">
        <v>147</v>
      </c>
      <c r="BK139" s="205">
        <f>SUM(BK140:BK142)</f>
        <v>4050</v>
      </c>
    </row>
    <row r="140" s="2" customFormat="1" ht="62.7" customHeight="1">
      <c r="A140" s="29"/>
      <c r="B140" s="30"/>
      <c r="C140" s="208" t="s">
        <v>174</v>
      </c>
      <c r="D140" s="208" t="s">
        <v>150</v>
      </c>
      <c r="E140" s="209" t="s">
        <v>282</v>
      </c>
      <c r="F140" s="210" t="s">
        <v>283</v>
      </c>
      <c r="G140" s="211" t="s">
        <v>218</v>
      </c>
      <c r="H140" s="212">
        <v>6</v>
      </c>
      <c r="I140" s="213">
        <v>400</v>
      </c>
      <c r="J140" s="213">
        <f>ROUND(I140*H140,2)</f>
        <v>2400</v>
      </c>
      <c r="K140" s="214"/>
      <c r="L140" s="35"/>
      <c r="M140" s="215" t="s">
        <v>1</v>
      </c>
      <c r="N140" s="216" t="s">
        <v>35</v>
      </c>
      <c r="O140" s="217">
        <v>0</v>
      </c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19" t="s">
        <v>160</v>
      </c>
      <c r="AT140" s="219" t="s">
        <v>150</v>
      </c>
      <c r="AU140" s="219" t="s">
        <v>78</v>
      </c>
      <c r="AY140" s="14" t="s">
        <v>147</v>
      </c>
      <c r="BE140" s="220">
        <f>IF(N140="základní",J140,0)</f>
        <v>2400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4" t="s">
        <v>78</v>
      </c>
      <c r="BK140" s="220">
        <f>ROUND(I140*H140,2)</f>
        <v>2400</v>
      </c>
      <c r="BL140" s="14" t="s">
        <v>160</v>
      </c>
      <c r="BM140" s="219" t="s">
        <v>192</v>
      </c>
    </row>
    <row r="141" s="2" customFormat="1" ht="24.15" customHeight="1">
      <c r="A141" s="29"/>
      <c r="B141" s="30"/>
      <c r="C141" s="208" t="s">
        <v>193</v>
      </c>
      <c r="D141" s="208" t="s">
        <v>150</v>
      </c>
      <c r="E141" s="209" t="s">
        <v>284</v>
      </c>
      <c r="F141" s="210" t="s">
        <v>285</v>
      </c>
      <c r="G141" s="211" t="s">
        <v>169</v>
      </c>
      <c r="H141" s="212">
        <v>1.5</v>
      </c>
      <c r="I141" s="213">
        <v>650</v>
      </c>
      <c r="J141" s="213">
        <f>ROUND(I141*H141,2)</f>
        <v>975</v>
      </c>
      <c r="K141" s="214"/>
      <c r="L141" s="35"/>
      <c r="M141" s="215" t="s">
        <v>1</v>
      </c>
      <c r="N141" s="216" t="s">
        <v>35</v>
      </c>
      <c r="O141" s="217">
        <v>0</v>
      </c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19" t="s">
        <v>160</v>
      </c>
      <c r="AT141" s="219" t="s">
        <v>150</v>
      </c>
      <c r="AU141" s="219" t="s">
        <v>78</v>
      </c>
      <c r="AY141" s="14" t="s">
        <v>147</v>
      </c>
      <c r="BE141" s="220">
        <f>IF(N141="základní",J141,0)</f>
        <v>975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4" t="s">
        <v>78</v>
      </c>
      <c r="BK141" s="220">
        <f>ROUND(I141*H141,2)</f>
        <v>975</v>
      </c>
      <c r="BL141" s="14" t="s">
        <v>160</v>
      </c>
      <c r="BM141" s="219" t="s">
        <v>196</v>
      </c>
    </row>
    <row r="142" s="2" customFormat="1" ht="24.15" customHeight="1">
      <c r="A142" s="29"/>
      <c r="B142" s="30"/>
      <c r="C142" s="208" t="s">
        <v>177</v>
      </c>
      <c r="D142" s="208" t="s">
        <v>150</v>
      </c>
      <c r="E142" s="209" t="s">
        <v>286</v>
      </c>
      <c r="F142" s="210" t="s">
        <v>287</v>
      </c>
      <c r="G142" s="211" t="s">
        <v>169</v>
      </c>
      <c r="H142" s="212">
        <v>1.5</v>
      </c>
      <c r="I142" s="213">
        <v>450</v>
      </c>
      <c r="J142" s="213">
        <f>ROUND(I142*H142,2)</f>
        <v>675</v>
      </c>
      <c r="K142" s="214"/>
      <c r="L142" s="35"/>
      <c r="M142" s="235" t="s">
        <v>1</v>
      </c>
      <c r="N142" s="236" t="s">
        <v>35</v>
      </c>
      <c r="O142" s="233">
        <v>0</v>
      </c>
      <c r="P142" s="233">
        <f>O142*H142</f>
        <v>0</v>
      </c>
      <c r="Q142" s="233">
        <v>0</v>
      </c>
      <c r="R142" s="233">
        <f>Q142*H142</f>
        <v>0</v>
      </c>
      <c r="S142" s="233">
        <v>0</v>
      </c>
      <c r="T142" s="234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19" t="s">
        <v>160</v>
      </c>
      <c r="AT142" s="219" t="s">
        <v>150</v>
      </c>
      <c r="AU142" s="219" t="s">
        <v>78</v>
      </c>
      <c r="AY142" s="14" t="s">
        <v>147</v>
      </c>
      <c r="BE142" s="220">
        <f>IF(N142="základní",J142,0)</f>
        <v>675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4" t="s">
        <v>78</v>
      </c>
      <c r="BK142" s="220">
        <f>ROUND(I142*H142,2)</f>
        <v>675</v>
      </c>
      <c r="BL142" s="14" t="s">
        <v>160</v>
      </c>
      <c r="BM142" s="219" t="s">
        <v>199</v>
      </c>
    </row>
    <row r="143" s="2" customFormat="1" ht="6.96" customHeight="1">
      <c r="A143" s="29"/>
      <c r="B143" s="56"/>
      <c r="C143" s="57"/>
      <c r="D143" s="57"/>
      <c r="E143" s="57"/>
      <c r="F143" s="57"/>
      <c r="G143" s="57"/>
      <c r="H143" s="57"/>
      <c r="I143" s="57"/>
      <c r="J143" s="57"/>
      <c r="K143" s="57"/>
      <c r="L143" s="35"/>
      <c r="M143" s="29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</row>
  </sheetData>
  <sheetProtection sheet="1" autoFilter="0" formatColumns="0" formatRows="0" objects="1" scenarios="1" spinCount="100000" saltValue="oYf3JykMCfzAIEMUAnDmmDbPOJ3fC7NkvjytS7bhDyL8KfKf0fvGUhCFYlbA0oRU/jwHfbCoIGg9dZGkoB2+GQ==" hashValue="nqJkjBZcZt94nyD9EMRHh58LmZFptgbKJ8mntAGqCNB27E56yrKYVcQFJFpwiokCUkvcMu8PpJFPqYqxIpGr6w==" algorithmName="SHA-512" password="CC35"/>
  <autoFilter ref="C122:K142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95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80</v>
      </c>
    </row>
    <row r="4" s="1" customFormat="1" ht="24.96" customHeight="1">
      <c r="B4" s="17"/>
      <c r="D4" s="128" t="s">
        <v>120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16.5" customHeight="1">
      <c r="B7" s="17"/>
      <c r="E7" s="131" t="str">
        <f>'Rekapitulace stavby'!K6</f>
        <v>Zřízení pracoviště DŽIN na OŘ Brno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121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288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27. 6. 2022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tr">
        <f>IF('Rekapitulace stavby'!AN10="","",'Rekapitulace stavby'!AN10)</f>
        <v/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tr">
        <f>IF('Rekapitulace stavby'!E11="","",'Rekapitulace stavby'!E11)</f>
        <v xml:space="preserve"> </v>
      </c>
      <c r="F15" s="29"/>
      <c r="G15" s="29"/>
      <c r="H15" s="29"/>
      <c r="I15" s="130" t="s">
        <v>24</v>
      </c>
      <c r="J15" s="133" t="str">
        <f>IF('Rekapitulace stavby'!AN11="","",'Rekapitulace stavby'!AN11)</f>
        <v/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25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24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26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24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28</v>
      </c>
      <c r="E23" s="29"/>
      <c r="F23" s="29"/>
      <c r="G23" s="29"/>
      <c r="H23" s="29"/>
      <c r="I23" s="130" t="s">
        <v>23</v>
      </c>
      <c r="J23" s="133" t="str">
        <f>IF('Rekapitulace stavby'!AN19="","",'Rekapitulace stavby'!AN19)</f>
        <v/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tr">
        <f>IF('Rekapitulace stavby'!E20="","",'Rekapitulace stavby'!E20)</f>
        <v xml:space="preserve"> </v>
      </c>
      <c r="F24" s="29"/>
      <c r="G24" s="29"/>
      <c r="H24" s="29"/>
      <c r="I24" s="130" t="s">
        <v>24</v>
      </c>
      <c r="J24" s="133" t="str">
        <f>IF('Rekapitulace stavby'!AN20="","",'Rekapitulace stavby'!AN20)</f>
        <v/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29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30</v>
      </c>
      <c r="E30" s="29"/>
      <c r="F30" s="29"/>
      <c r="G30" s="29"/>
      <c r="H30" s="29"/>
      <c r="I30" s="29"/>
      <c r="J30" s="141">
        <f>ROUND(J118, 2)</f>
        <v>42000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32</v>
      </c>
      <c r="G32" s="29"/>
      <c r="H32" s="29"/>
      <c r="I32" s="142" t="s">
        <v>31</v>
      </c>
      <c r="J32" s="142" t="s">
        <v>33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34</v>
      </c>
      <c r="E33" s="130" t="s">
        <v>35</v>
      </c>
      <c r="F33" s="144">
        <f>ROUND((SUM(BE118:BE121)),  2)</f>
        <v>42000</v>
      </c>
      <c r="G33" s="29"/>
      <c r="H33" s="29"/>
      <c r="I33" s="145">
        <v>0.20999999999999999</v>
      </c>
      <c r="J33" s="144">
        <f>ROUND(((SUM(BE118:BE121))*I33),  2)</f>
        <v>8820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36</v>
      </c>
      <c r="F34" s="144">
        <f>ROUND((SUM(BF118:BF121)),  2)</f>
        <v>0</v>
      </c>
      <c r="G34" s="29"/>
      <c r="H34" s="29"/>
      <c r="I34" s="145">
        <v>0.14999999999999999</v>
      </c>
      <c r="J34" s="144">
        <f>ROUND(((SUM(BF118:BF121))*I34),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37</v>
      </c>
      <c r="F35" s="144">
        <f>ROUND((SUM(BG118:BG121)),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38</v>
      </c>
      <c r="F36" s="144">
        <f>ROUND((SUM(BH118:BH121)),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39</v>
      </c>
      <c r="F37" s="144">
        <f>ROUND((SUM(BI118:BI121)),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40</v>
      </c>
      <c r="E39" s="148"/>
      <c r="F39" s="148"/>
      <c r="G39" s="149" t="s">
        <v>41</v>
      </c>
      <c r="H39" s="150" t="s">
        <v>42</v>
      </c>
      <c r="I39" s="148"/>
      <c r="J39" s="151">
        <f>SUM(J30:J37)</f>
        <v>50820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43</v>
      </c>
      <c r="E50" s="154"/>
      <c r="F50" s="154"/>
      <c r="G50" s="153" t="s">
        <v>44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45</v>
      </c>
      <c r="E61" s="156"/>
      <c r="F61" s="157" t="s">
        <v>46</v>
      </c>
      <c r="G61" s="155" t="s">
        <v>45</v>
      </c>
      <c r="H61" s="156"/>
      <c r="I61" s="156"/>
      <c r="J61" s="158" t="s">
        <v>46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47</v>
      </c>
      <c r="E65" s="159"/>
      <c r="F65" s="159"/>
      <c r="G65" s="153" t="s">
        <v>48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45</v>
      </c>
      <c r="E76" s="156"/>
      <c r="F76" s="157" t="s">
        <v>46</v>
      </c>
      <c r="G76" s="155" t="s">
        <v>45</v>
      </c>
      <c r="H76" s="156"/>
      <c r="I76" s="156"/>
      <c r="J76" s="158" t="s">
        <v>46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123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16.5" customHeight="1">
      <c r="A85" s="29"/>
      <c r="B85" s="30"/>
      <c r="C85" s="31"/>
      <c r="D85" s="31"/>
      <c r="E85" s="164" t="str">
        <f>E7</f>
        <v>Zřízení pracoviště DŽIN na OŘ Brno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121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SO01-06 - Nábytek kuchyň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27. 6. 2022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 xml:space="preserve"> </v>
      </c>
      <c r="G91" s="31"/>
      <c r="H91" s="31"/>
      <c r="I91" s="26" t="s">
        <v>26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28</v>
      </c>
      <c r="J92" s="27" t="str">
        <f>E24</f>
        <v xml:space="preserve"> 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124</v>
      </c>
      <c r="D94" s="166"/>
      <c r="E94" s="166"/>
      <c r="F94" s="166"/>
      <c r="G94" s="166"/>
      <c r="H94" s="166"/>
      <c r="I94" s="166"/>
      <c r="J94" s="167" t="s">
        <v>125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126</v>
      </c>
      <c r="D96" s="31"/>
      <c r="E96" s="31"/>
      <c r="F96" s="31"/>
      <c r="G96" s="31"/>
      <c r="H96" s="31"/>
      <c r="I96" s="31"/>
      <c r="J96" s="100">
        <f>J118</f>
        <v>42000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127</v>
      </c>
    </row>
    <row r="97" s="9" customFormat="1" ht="24.96" customHeight="1">
      <c r="A97" s="9"/>
      <c r="B97" s="169"/>
      <c r="C97" s="170"/>
      <c r="D97" s="171" t="s">
        <v>207</v>
      </c>
      <c r="E97" s="172"/>
      <c r="F97" s="172"/>
      <c r="G97" s="172"/>
      <c r="H97" s="172"/>
      <c r="I97" s="172"/>
      <c r="J97" s="173">
        <f>J119</f>
        <v>42000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5"/>
      <c r="C98" s="176"/>
      <c r="D98" s="177" t="s">
        <v>289</v>
      </c>
      <c r="E98" s="178"/>
      <c r="F98" s="178"/>
      <c r="G98" s="178"/>
      <c r="H98" s="178"/>
      <c r="I98" s="178"/>
      <c r="J98" s="179">
        <f>J120</f>
        <v>42000</v>
      </c>
      <c r="K98" s="176"/>
      <c r="L98" s="18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29"/>
      <c r="B99" s="30"/>
      <c r="C99" s="31"/>
      <c r="D99" s="31"/>
      <c r="E99" s="31"/>
      <c r="F99" s="31"/>
      <c r="G99" s="31"/>
      <c r="H99" s="31"/>
      <c r="I99" s="31"/>
      <c r="J99" s="31"/>
      <c r="K99" s="31"/>
      <c r="L99" s="53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="2" customFormat="1" ht="6.96" customHeight="1">
      <c r="A100" s="29"/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53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="2" customFormat="1" ht="6.96" customHeight="1">
      <c r="A104" s="29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3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="2" customFormat="1" ht="24.96" customHeight="1">
      <c r="A105" s="29"/>
      <c r="B105" s="30"/>
      <c r="C105" s="20" t="s">
        <v>132</v>
      </c>
      <c r="D105" s="31"/>
      <c r="E105" s="31"/>
      <c r="F105" s="31"/>
      <c r="G105" s="31"/>
      <c r="H105" s="31"/>
      <c r="I105" s="31"/>
      <c r="J105" s="31"/>
      <c r="K105" s="31"/>
      <c r="L105" s="53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="2" customFormat="1" ht="6.96" customHeight="1">
      <c r="A106" s="29"/>
      <c r="B106" s="30"/>
      <c r="C106" s="31"/>
      <c r="D106" s="31"/>
      <c r="E106" s="31"/>
      <c r="F106" s="31"/>
      <c r="G106" s="31"/>
      <c r="H106" s="31"/>
      <c r="I106" s="31"/>
      <c r="J106" s="31"/>
      <c r="K106" s="31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12" customHeight="1">
      <c r="A107" s="29"/>
      <c r="B107" s="30"/>
      <c r="C107" s="26" t="s">
        <v>14</v>
      </c>
      <c r="D107" s="31"/>
      <c r="E107" s="31"/>
      <c r="F107" s="31"/>
      <c r="G107" s="31"/>
      <c r="H107" s="31"/>
      <c r="I107" s="31"/>
      <c r="J107" s="31"/>
      <c r="K107" s="31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16.5" customHeight="1">
      <c r="A108" s="29"/>
      <c r="B108" s="30"/>
      <c r="C108" s="31"/>
      <c r="D108" s="31"/>
      <c r="E108" s="164" t="str">
        <f>E7</f>
        <v>Zřízení pracoviště DŽIN na OŘ Brno</v>
      </c>
      <c r="F108" s="26"/>
      <c r="G108" s="26"/>
      <c r="H108" s="26"/>
      <c r="I108" s="31"/>
      <c r="J108" s="31"/>
      <c r="K108" s="31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2" customHeight="1">
      <c r="A109" s="29"/>
      <c r="B109" s="30"/>
      <c r="C109" s="26" t="s">
        <v>121</v>
      </c>
      <c r="D109" s="31"/>
      <c r="E109" s="31"/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6.5" customHeight="1">
      <c r="A110" s="29"/>
      <c r="B110" s="30"/>
      <c r="C110" s="31"/>
      <c r="D110" s="31"/>
      <c r="E110" s="66" t="str">
        <f>E9</f>
        <v>SO01-06 - Nábytek kuchyň</v>
      </c>
      <c r="F110" s="31"/>
      <c r="G110" s="31"/>
      <c r="H110" s="31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6.96" customHeight="1">
      <c r="A111" s="29"/>
      <c r="B111" s="30"/>
      <c r="C111" s="31"/>
      <c r="D111" s="31"/>
      <c r="E111" s="31"/>
      <c r="F111" s="31"/>
      <c r="G111" s="31"/>
      <c r="H111" s="31"/>
      <c r="I111" s="31"/>
      <c r="J111" s="31"/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2" customHeight="1">
      <c r="A112" s="29"/>
      <c r="B112" s="30"/>
      <c r="C112" s="26" t="s">
        <v>18</v>
      </c>
      <c r="D112" s="31"/>
      <c r="E112" s="31"/>
      <c r="F112" s="23" t="str">
        <f>F12</f>
        <v xml:space="preserve"> </v>
      </c>
      <c r="G112" s="31"/>
      <c r="H112" s="31"/>
      <c r="I112" s="26" t="s">
        <v>20</v>
      </c>
      <c r="J112" s="69" t="str">
        <f>IF(J12="","",J12)</f>
        <v>27. 6. 2022</v>
      </c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5.15" customHeight="1">
      <c r="A114" s="29"/>
      <c r="B114" s="30"/>
      <c r="C114" s="26" t="s">
        <v>22</v>
      </c>
      <c r="D114" s="31"/>
      <c r="E114" s="31"/>
      <c r="F114" s="23" t="str">
        <f>E15</f>
        <v xml:space="preserve"> </v>
      </c>
      <c r="G114" s="31"/>
      <c r="H114" s="31"/>
      <c r="I114" s="26" t="s">
        <v>26</v>
      </c>
      <c r="J114" s="27" t="str">
        <f>E21</f>
        <v xml:space="preserve"> </v>
      </c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5.15" customHeight="1">
      <c r="A115" s="29"/>
      <c r="B115" s="30"/>
      <c r="C115" s="26" t="s">
        <v>25</v>
      </c>
      <c r="D115" s="31"/>
      <c r="E115" s="31"/>
      <c r="F115" s="23" t="str">
        <f>IF(E18="","",E18)</f>
        <v xml:space="preserve"> </v>
      </c>
      <c r="G115" s="31"/>
      <c r="H115" s="31"/>
      <c r="I115" s="26" t="s">
        <v>28</v>
      </c>
      <c r="J115" s="27" t="str">
        <f>E24</f>
        <v xml:space="preserve"> </v>
      </c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0.32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11" customFormat="1" ht="29.28" customHeight="1">
      <c r="A117" s="181"/>
      <c r="B117" s="182"/>
      <c r="C117" s="183" t="s">
        <v>133</v>
      </c>
      <c r="D117" s="184" t="s">
        <v>55</v>
      </c>
      <c r="E117" s="184" t="s">
        <v>51</v>
      </c>
      <c r="F117" s="184" t="s">
        <v>52</v>
      </c>
      <c r="G117" s="184" t="s">
        <v>134</v>
      </c>
      <c r="H117" s="184" t="s">
        <v>135</v>
      </c>
      <c r="I117" s="184" t="s">
        <v>136</v>
      </c>
      <c r="J117" s="185" t="s">
        <v>125</v>
      </c>
      <c r="K117" s="186" t="s">
        <v>137</v>
      </c>
      <c r="L117" s="187"/>
      <c r="M117" s="90" t="s">
        <v>1</v>
      </c>
      <c r="N117" s="91" t="s">
        <v>34</v>
      </c>
      <c r="O117" s="91" t="s">
        <v>138</v>
      </c>
      <c r="P117" s="91" t="s">
        <v>139</v>
      </c>
      <c r="Q117" s="91" t="s">
        <v>140</v>
      </c>
      <c r="R117" s="91" t="s">
        <v>141</v>
      </c>
      <c r="S117" s="91" t="s">
        <v>142</v>
      </c>
      <c r="T117" s="92" t="s">
        <v>143</v>
      </c>
      <c r="U117" s="181"/>
      <c r="V117" s="181"/>
      <c r="W117" s="181"/>
      <c r="X117" s="181"/>
      <c r="Y117" s="181"/>
      <c r="Z117" s="181"/>
      <c r="AA117" s="181"/>
      <c r="AB117" s="181"/>
      <c r="AC117" s="181"/>
      <c r="AD117" s="181"/>
      <c r="AE117" s="181"/>
    </row>
    <row r="118" s="2" customFormat="1" ht="22.8" customHeight="1">
      <c r="A118" s="29"/>
      <c r="B118" s="30"/>
      <c r="C118" s="97" t="s">
        <v>144</v>
      </c>
      <c r="D118" s="31"/>
      <c r="E118" s="31"/>
      <c r="F118" s="31"/>
      <c r="G118" s="31"/>
      <c r="H118" s="31"/>
      <c r="I118" s="31"/>
      <c r="J118" s="188">
        <f>BK118</f>
        <v>42000</v>
      </c>
      <c r="K118" s="31"/>
      <c r="L118" s="35"/>
      <c r="M118" s="93"/>
      <c r="N118" s="189"/>
      <c r="O118" s="94"/>
      <c r="P118" s="190">
        <f>P119</f>
        <v>0</v>
      </c>
      <c r="Q118" s="94"/>
      <c r="R118" s="190">
        <f>R119</f>
        <v>0</v>
      </c>
      <c r="S118" s="94"/>
      <c r="T118" s="191">
        <f>T119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69</v>
      </c>
      <c r="AU118" s="14" t="s">
        <v>127</v>
      </c>
      <c r="BK118" s="192">
        <f>BK119</f>
        <v>42000</v>
      </c>
    </row>
    <row r="119" s="12" customFormat="1" ht="25.92" customHeight="1">
      <c r="A119" s="12"/>
      <c r="B119" s="193"/>
      <c r="C119" s="194"/>
      <c r="D119" s="195" t="s">
        <v>69</v>
      </c>
      <c r="E119" s="196" t="s">
        <v>221</v>
      </c>
      <c r="F119" s="196" t="s">
        <v>222</v>
      </c>
      <c r="G119" s="194"/>
      <c r="H119" s="194"/>
      <c r="I119" s="194"/>
      <c r="J119" s="197">
        <f>BK119</f>
        <v>42000</v>
      </c>
      <c r="K119" s="194"/>
      <c r="L119" s="198"/>
      <c r="M119" s="199"/>
      <c r="N119" s="200"/>
      <c r="O119" s="200"/>
      <c r="P119" s="201">
        <f>P120</f>
        <v>0</v>
      </c>
      <c r="Q119" s="200"/>
      <c r="R119" s="201">
        <f>R120</f>
        <v>0</v>
      </c>
      <c r="S119" s="200"/>
      <c r="T119" s="20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3" t="s">
        <v>80</v>
      </c>
      <c r="AT119" s="204" t="s">
        <v>69</v>
      </c>
      <c r="AU119" s="204" t="s">
        <v>70</v>
      </c>
      <c r="AY119" s="203" t="s">
        <v>147</v>
      </c>
      <c r="BK119" s="205">
        <f>BK120</f>
        <v>42000</v>
      </c>
    </row>
    <row r="120" s="12" customFormat="1" ht="22.8" customHeight="1">
      <c r="A120" s="12"/>
      <c r="B120" s="193"/>
      <c r="C120" s="194"/>
      <c r="D120" s="195" t="s">
        <v>69</v>
      </c>
      <c r="E120" s="206" t="s">
        <v>290</v>
      </c>
      <c r="F120" s="206" t="s">
        <v>291</v>
      </c>
      <c r="G120" s="194"/>
      <c r="H120" s="194"/>
      <c r="I120" s="194"/>
      <c r="J120" s="207">
        <f>BK120</f>
        <v>42000</v>
      </c>
      <c r="K120" s="194"/>
      <c r="L120" s="198"/>
      <c r="M120" s="199"/>
      <c r="N120" s="200"/>
      <c r="O120" s="200"/>
      <c r="P120" s="201">
        <f>P121</f>
        <v>0</v>
      </c>
      <c r="Q120" s="200"/>
      <c r="R120" s="201">
        <f>R121</f>
        <v>0</v>
      </c>
      <c r="S120" s="200"/>
      <c r="T120" s="202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3" t="s">
        <v>80</v>
      </c>
      <c r="AT120" s="204" t="s">
        <v>69</v>
      </c>
      <c r="AU120" s="204" t="s">
        <v>78</v>
      </c>
      <c r="AY120" s="203" t="s">
        <v>147</v>
      </c>
      <c r="BK120" s="205">
        <f>BK121</f>
        <v>42000</v>
      </c>
    </row>
    <row r="121" s="2" customFormat="1" ht="24.15" customHeight="1">
      <c r="A121" s="29"/>
      <c r="B121" s="30"/>
      <c r="C121" s="208" t="s">
        <v>80</v>
      </c>
      <c r="D121" s="208" t="s">
        <v>150</v>
      </c>
      <c r="E121" s="209" t="s">
        <v>292</v>
      </c>
      <c r="F121" s="210" t="s">
        <v>293</v>
      </c>
      <c r="G121" s="211" t="s">
        <v>294</v>
      </c>
      <c r="H121" s="212">
        <v>1</v>
      </c>
      <c r="I121" s="213">
        <v>42000</v>
      </c>
      <c r="J121" s="213">
        <f>ROUND(I121*H121,2)</f>
        <v>42000</v>
      </c>
      <c r="K121" s="214"/>
      <c r="L121" s="35"/>
      <c r="M121" s="235" t="s">
        <v>1</v>
      </c>
      <c r="N121" s="236" t="s">
        <v>35</v>
      </c>
      <c r="O121" s="233">
        <v>0</v>
      </c>
      <c r="P121" s="233">
        <f>O121*H121</f>
        <v>0</v>
      </c>
      <c r="Q121" s="233">
        <v>0</v>
      </c>
      <c r="R121" s="233">
        <f>Q121*H121</f>
        <v>0</v>
      </c>
      <c r="S121" s="233">
        <v>0</v>
      </c>
      <c r="T121" s="234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19" t="s">
        <v>186</v>
      </c>
      <c r="AT121" s="219" t="s">
        <v>150</v>
      </c>
      <c r="AU121" s="219" t="s">
        <v>80</v>
      </c>
      <c r="AY121" s="14" t="s">
        <v>147</v>
      </c>
      <c r="BE121" s="220">
        <f>IF(N121="základní",J121,0)</f>
        <v>42000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4" t="s">
        <v>78</v>
      </c>
      <c r="BK121" s="220">
        <f>ROUND(I121*H121,2)</f>
        <v>42000</v>
      </c>
      <c r="BL121" s="14" t="s">
        <v>186</v>
      </c>
      <c r="BM121" s="219" t="s">
        <v>80</v>
      </c>
    </row>
    <row r="122" s="2" customFormat="1" ht="6.96" customHeight="1">
      <c r="A122" s="29"/>
      <c r="B122" s="56"/>
      <c r="C122" s="57"/>
      <c r="D122" s="57"/>
      <c r="E122" s="57"/>
      <c r="F122" s="57"/>
      <c r="G122" s="57"/>
      <c r="H122" s="57"/>
      <c r="I122" s="57"/>
      <c r="J122" s="57"/>
      <c r="K122" s="57"/>
      <c r="L122" s="35"/>
      <c r="M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</sheetData>
  <sheetProtection sheet="1" autoFilter="0" formatColumns="0" formatRows="0" objects="1" scenarios="1" spinCount="100000" saltValue="i8r6ltfPkxzd+nyYIMpaf95L+MYYY1k1oqTkrKdyUuUKtL3i4wkzxwUr/7v3nrCGEglWcIxQho8srnLM8Wh8GA==" hashValue="9iNjTLTSc3FZO77pJPX8wKVLZ+isy5MOwB9J0aK5w8N5k5ELRyg0DOzAHarwedLZkGN/Pm5hITXh/Hme9StkbQ==" algorithmName="SHA-512" password="CC35"/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98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80</v>
      </c>
    </row>
    <row r="4" s="1" customFormat="1" ht="24.96" customHeight="1">
      <c r="B4" s="17"/>
      <c r="D4" s="128" t="s">
        <v>120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16.5" customHeight="1">
      <c r="B7" s="17"/>
      <c r="E7" s="131" t="str">
        <f>'Rekapitulace stavby'!K6</f>
        <v>Zřízení pracoviště DŽIN na OŘ Brno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121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295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27. 6. 2022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tr">
        <f>IF('Rekapitulace stavby'!AN10="","",'Rekapitulace stavby'!AN10)</f>
        <v/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tr">
        <f>IF('Rekapitulace stavby'!E11="","",'Rekapitulace stavby'!E11)</f>
        <v xml:space="preserve"> </v>
      </c>
      <c r="F15" s="29"/>
      <c r="G15" s="29"/>
      <c r="H15" s="29"/>
      <c r="I15" s="130" t="s">
        <v>24</v>
      </c>
      <c r="J15" s="133" t="str">
        <f>IF('Rekapitulace stavby'!AN11="","",'Rekapitulace stavby'!AN11)</f>
        <v/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25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24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26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24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28</v>
      </c>
      <c r="E23" s="29"/>
      <c r="F23" s="29"/>
      <c r="G23" s="29"/>
      <c r="H23" s="29"/>
      <c r="I23" s="130" t="s">
        <v>23</v>
      </c>
      <c r="J23" s="133" t="str">
        <f>IF('Rekapitulace stavby'!AN19="","",'Rekapitulace stavby'!AN19)</f>
        <v/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tr">
        <f>IF('Rekapitulace stavby'!E20="","",'Rekapitulace stavby'!E20)</f>
        <v xml:space="preserve"> </v>
      </c>
      <c r="F24" s="29"/>
      <c r="G24" s="29"/>
      <c r="H24" s="29"/>
      <c r="I24" s="130" t="s">
        <v>24</v>
      </c>
      <c r="J24" s="133" t="str">
        <f>IF('Rekapitulace stavby'!AN20="","",'Rekapitulace stavby'!AN20)</f>
        <v/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29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30</v>
      </c>
      <c r="E30" s="29"/>
      <c r="F30" s="29"/>
      <c r="G30" s="29"/>
      <c r="H30" s="29"/>
      <c r="I30" s="29"/>
      <c r="J30" s="141">
        <f>ROUND(J121, 2)</f>
        <v>557078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32</v>
      </c>
      <c r="G32" s="29"/>
      <c r="H32" s="29"/>
      <c r="I32" s="142" t="s">
        <v>31</v>
      </c>
      <c r="J32" s="142" t="s">
        <v>33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34</v>
      </c>
      <c r="E33" s="130" t="s">
        <v>35</v>
      </c>
      <c r="F33" s="144">
        <f>ROUND((SUM(BE121:BE133)),  2)</f>
        <v>557078</v>
      </c>
      <c r="G33" s="29"/>
      <c r="H33" s="29"/>
      <c r="I33" s="145">
        <v>0.20999999999999999</v>
      </c>
      <c r="J33" s="144">
        <f>ROUND(((SUM(BE121:BE133))*I33),  2)</f>
        <v>116986.38000000001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36</v>
      </c>
      <c r="F34" s="144">
        <f>ROUND((SUM(BF121:BF133)),  2)</f>
        <v>0</v>
      </c>
      <c r="G34" s="29"/>
      <c r="H34" s="29"/>
      <c r="I34" s="145">
        <v>0.14999999999999999</v>
      </c>
      <c r="J34" s="144">
        <f>ROUND(((SUM(BF121:BF133))*I34),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37</v>
      </c>
      <c r="F35" s="144">
        <f>ROUND((SUM(BG121:BG133)),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38</v>
      </c>
      <c r="F36" s="144">
        <f>ROUND((SUM(BH121:BH133)),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39</v>
      </c>
      <c r="F37" s="144">
        <f>ROUND((SUM(BI121:BI133)),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40</v>
      </c>
      <c r="E39" s="148"/>
      <c r="F39" s="148"/>
      <c r="G39" s="149" t="s">
        <v>41</v>
      </c>
      <c r="H39" s="150" t="s">
        <v>42</v>
      </c>
      <c r="I39" s="148"/>
      <c r="J39" s="151">
        <f>SUM(J30:J37)</f>
        <v>674064.38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43</v>
      </c>
      <c r="E50" s="154"/>
      <c r="F50" s="154"/>
      <c r="G50" s="153" t="s">
        <v>44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45</v>
      </c>
      <c r="E61" s="156"/>
      <c r="F61" s="157" t="s">
        <v>46</v>
      </c>
      <c r="G61" s="155" t="s">
        <v>45</v>
      </c>
      <c r="H61" s="156"/>
      <c r="I61" s="156"/>
      <c r="J61" s="158" t="s">
        <v>46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47</v>
      </c>
      <c r="E65" s="159"/>
      <c r="F65" s="159"/>
      <c r="G65" s="153" t="s">
        <v>48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45</v>
      </c>
      <c r="E76" s="156"/>
      <c r="F76" s="157" t="s">
        <v>46</v>
      </c>
      <c r="G76" s="155" t="s">
        <v>45</v>
      </c>
      <c r="H76" s="156"/>
      <c r="I76" s="156"/>
      <c r="J76" s="158" t="s">
        <v>46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123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16.5" customHeight="1">
      <c r="A85" s="29"/>
      <c r="B85" s="30"/>
      <c r="C85" s="31"/>
      <c r="D85" s="31"/>
      <c r="E85" s="164" t="str">
        <f>E7</f>
        <v>Zřízení pracoviště DŽIN na OŘ Brno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121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PS01-01 - Nábytek vč. stí...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27. 6. 2022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 xml:space="preserve"> </v>
      </c>
      <c r="G91" s="31"/>
      <c r="H91" s="31"/>
      <c r="I91" s="26" t="s">
        <v>26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28</v>
      </c>
      <c r="J92" s="27" t="str">
        <f>E24</f>
        <v xml:space="preserve"> 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124</v>
      </c>
      <c r="D94" s="166"/>
      <c r="E94" s="166"/>
      <c r="F94" s="166"/>
      <c r="G94" s="166"/>
      <c r="H94" s="166"/>
      <c r="I94" s="166"/>
      <c r="J94" s="167" t="s">
        <v>125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126</v>
      </c>
      <c r="D96" s="31"/>
      <c r="E96" s="31"/>
      <c r="F96" s="31"/>
      <c r="G96" s="31"/>
      <c r="H96" s="31"/>
      <c r="I96" s="31"/>
      <c r="J96" s="100">
        <f>J121</f>
        <v>557078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127</v>
      </c>
    </row>
    <row r="97" s="9" customFormat="1" ht="24.96" customHeight="1">
      <c r="A97" s="9"/>
      <c r="B97" s="169"/>
      <c r="C97" s="170"/>
      <c r="D97" s="171" t="s">
        <v>207</v>
      </c>
      <c r="E97" s="172"/>
      <c r="F97" s="172"/>
      <c r="G97" s="172"/>
      <c r="H97" s="172"/>
      <c r="I97" s="172"/>
      <c r="J97" s="173">
        <f>J124</f>
        <v>417648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5"/>
      <c r="C98" s="176"/>
      <c r="D98" s="177" t="s">
        <v>296</v>
      </c>
      <c r="E98" s="178"/>
      <c r="F98" s="178"/>
      <c r="G98" s="178"/>
      <c r="H98" s="178"/>
      <c r="I98" s="178"/>
      <c r="J98" s="179">
        <f>J125</f>
        <v>406000</v>
      </c>
      <c r="K98" s="176"/>
      <c r="L98" s="18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5"/>
      <c r="C99" s="176"/>
      <c r="D99" s="177" t="s">
        <v>289</v>
      </c>
      <c r="E99" s="178"/>
      <c r="F99" s="178"/>
      <c r="G99" s="178"/>
      <c r="H99" s="178"/>
      <c r="I99" s="178"/>
      <c r="J99" s="179">
        <f>J128</f>
        <v>6048</v>
      </c>
      <c r="K99" s="176"/>
      <c r="L99" s="18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5"/>
      <c r="C100" s="176"/>
      <c r="D100" s="177" t="s">
        <v>297</v>
      </c>
      <c r="E100" s="178"/>
      <c r="F100" s="178"/>
      <c r="G100" s="178"/>
      <c r="H100" s="178"/>
      <c r="I100" s="178"/>
      <c r="J100" s="179">
        <f>J130</f>
        <v>5600</v>
      </c>
      <c r="K100" s="176"/>
      <c r="L100" s="18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69"/>
      <c r="C101" s="170"/>
      <c r="D101" s="171" t="s">
        <v>130</v>
      </c>
      <c r="E101" s="172"/>
      <c r="F101" s="172"/>
      <c r="G101" s="172"/>
      <c r="H101" s="172"/>
      <c r="I101" s="172"/>
      <c r="J101" s="173">
        <f>J132</f>
        <v>16800</v>
      </c>
      <c r="K101" s="170"/>
      <c r="L101" s="17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29"/>
      <c r="B102" s="30"/>
      <c r="C102" s="31"/>
      <c r="D102" s="31"/>
      <c r="E102" s="31"/>
      <c r="F102" s="31"/>
      <c r="G102" s="31"/>
      <c r="H102" s="31"/>
      <c r="I102" s="31"/>
      <c r="J102" s="31"/>
      <c r="K102" s="31"/>
      <c r="L102" s="53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="2" customFormat="1" ht="6.96" customHeight="1">
      <c r="A103" s="29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3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7" s="2" customFormat="1" ht="6.96" customHeight="1">
      <c r="A107" s="29"/>
      <c r="B107" s="58"/>
      <c r="C107" s="59"/>
      <c r="D107" s="59"/>
      <c r="E107" s="59"/>
      <c r="F107" s="59"/>
      <c r="G107" s="59"/>
      <c r="H107" s="59"/>
      <c r="I107" s="59"/>
      <c r="J107" s="59"/>
      <c r="K107" s="59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24.96" customHeight="1">
      <c r="A108" s="29"/>
      <c r="B108" s="30"/>
      <c r="C108" s="20" t="s">
        <v>132</v>
      </c>
      <c r="D108" s="31"/>
      <c r="E108" s="31"/>
      <c r="F108" s="31"/>
      <c r="G108" s="31"/>
      <c r="H108" s="31"/>
      <c r="I108" s="31"/>
      <c r="J108" s="31"/>
      <c r="K108" s="31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6.96" customHeight="1">
      <c r="A109" s="29"/>
      <c r="B109" s="30"/>
      <c r="C109" s="31"/>
      <c r="D109" s="31"/>
      <c r="E109" s="31"/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2" customHeight="1">
      <c r="A110" s="29"/>
      <c r="B110" s="30"/>
      <c r="C110" s="26" t="s">
        <v>14</v>
      </c>
      <c r="D110" s="31"/>
      <c r="E110" s="31"/>
      <c r="F110" s="31"/>
      <c r="G110" s="31"/>
      <c r="H110" s="31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6.5" customHeight="1">
      <c r="A111" s="29"/>
      <c r="B111" s="30"/>
      <c r="C111" s="31"/>
      <c r="D111" s="31"/>
      <c r="E111" s="164" t="str">
        <f>E7</f>
        <v>Zřízení pracoviště DŽIN na OŘ Brno</v>
      </c>
      <c r="F111" s="26"/>
      <c r="G111" s="26"/>
      <c r="H111" s="26"/>
      <c r="I111" s="31"/>
      <c r="J111" s="31"/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2" customHeight="1">
      <c r="A112" s="29"/>
      <c r="B112" s="30"/>
      <c r="C112" s="26" t="s">
        <v>121</v>
      </c>
      <c r="D112" s="31"/>
      <c r="E112" s="31"/>
      <c r="F112" s="31"/>
      <c r="G112" s="31"/>
      <c r="H112" s="31"/>
      <c r="I112" s="31"/>
      <c r="J112" s="31"/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16.5" customHeight="1">
      <c r="A113" s="29"/>
      <c r="B113" s="30"/>
      <c r="C113" s="31"/>
      <c r="D113" s="31"/>
      <c r="E113" s="66" t="str">
        <f>E9</f>
        <v>PS01-01 - Nábytek vč. stí...</v>
      </c>
      <c r="F113" s="31"/>
      <c r="G113" s="31"/>
      <c r="H113" s="31"/>
      <c r="I113" s="31"/>
      <c r="J113" s="31"/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6.96" customHeight="1">
      <c r="A114" s="29"/>
      <c r="B114" s="30"/>
      <c r="C114" s="31"/>
      <c r="D114" s="31"/>
      <c r="E114" s="31"/>
      <c r="F114" s="31"/>
      <c r="G114" s="31"/>
      <c r="H114" s="31"/>
      <c r="I114" s="31"/>
      <c r="J114" s="31"/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2" customHeight="1">
      <c r="A115" s="29"/>
      <c r="B115" s="30"/>
      <c r="C115" s="26" t="s">
        <v>18</v>
      </c>
      <c r="D115" s="31"/>
      <c r="E115" s="31"/>
      <c r="F115" s="23" t="str">
        <f>F12</f>
        <v xml:space="preserve"> </v>
      </c>
      <c r="G115" s="31"/>
      <c r="H115" s="31"/>
      <c r="I115" s="26" t="s">
        <v>20</v>
      </c>
      <c r="J115" s="69" t="str">
        <f>IF(J12="","",J12)</f>
        <v>27. 6. 2022</v>
      </c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6.96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5.15" customHeight="1">
      <c r="A117" s="29"/>
      <c r="B117" s="30"/>
      <c r="C117" s="26" t="s">
        <v>22</v>
      </c>
      <c r="D117" s="31"/>
      <c r="E117" s="31"/>
      <c r="F117" s="23" t="str">
        <f>E15</f>
        <v xml:space="preserve"> </v>
      </c>
      <c r="G117" s="31"/>
      <c r="H117" s="31"/>
      <c r="I117" s="26" t="s">
        <v>26</v>
      </c>
      <c r="J117" s="27" t="str">
        <f>E21</f>
        <v xml:space="preserve"> </v>
      </c>
      <c r="K117" s="31"/>
      <c r="L117" s="53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5.15" customHeight="1">
      <c r="A118" s="29"/>
      <c r="B118" s="30"/>
      <c r="C118" s="26" t="s">
        <v>25</v>
      </c>
      <c r="D118" s="31"/>
      <c r="E118" s="31"/>
      <c r="F118" s="23" t="str">
        <f>IF(E18="","",E18)</f>
        <v xml:space="preserve"> </v>
      </c>
      <c r="G118" s="31"/>
      <c r="H118" s="31"/>
      <c r="I118" s="26" t="s">
        <v>28</v>
      </c>
      <c r="J118" s="27" t="str">
        <f>E24</f>
        <v xml:space="preserve"> </v>
      </c>
      <c r="K118" s="31"/>
      <c r="L118" s="53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10.32" customHeight="1">
      <c r="A119" s="29"/>
      <c r="B119" s="30"/>
      <c r="C119" s="31"/>
      <c r="D119" s="31"/>
      <c r="E119" s="31"/>
      <c r="F119" s="31"/>
      <c r="G119" s="31"/>
      <c r="H119" s="31"/>
      <c r="I119" s="31"/>
      <c r="J119" s="31"/>
      <c r="K119" s="31"/>
      <c r="L119" s="53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11" customFormat="1" ht="29.28" customHeight="1">
      <c r="A120" s="181"/>
      <c r="B120" s="182"/>
      <c r="C120" s="183" t="s">
        <v>133</v>
      </c>
      <c r="D120" s="184" t="s">
        <v>55</v>
      </c>
      <c r="E120" s="184" t="s">
        <v>51</v>
      </c>
      <c r="F120" s="184" t="s">
        <v>52</v>
      </c>
      <c r="G120" s="184" t="s">
        <v>134</v>
      </c>
      <c r="H120" s="184" t="s">
        <v>135</v>
      </c>
      <c r="I120" s="184" t="s">
        <v>136</v>
      </c>
      <c r="J120" s="185" t="s">
        <v>125</v>
      </c>
      <c r="K120" s="186" t="s">
        <v>137</v>
      </c>
      <c r="L120" s="187"/>
      <c r="M120" s="90" t="s">
        <v>1</v>
      </c>
      <c r="N120" s="91" t="s">
        <v>34</v>
      </c>
      <c r="O120" s="91" t="s">
        <v>138</v>
      </c>
      <c r="P120" s="91" t="s">
        <v>139</v>
      </c>
      <c r="Q120" s="91" t="s">
        <v>140</v>
      </c>
      <c r="R120" s="91" t="s">
        <v>141</v>
      </c>
      <c r="S120" s="91" t="s">
        <v>142</v>
      </c>
      <c r="T120" s="92" t="s">
        <v>143</v>
      </c>
      <c r="U120" s="181"/>
      <c r="V120" s="181"/>
      <c r="W120" s="181"/>
      <c r="X120" s="181"/>
      <c r="Y120" s="181"/>
      <c r="Z120" s="181"/>
      <c r="AA120" s="181"/>
      <c r="AB120" s="181"/>
      <c r="AC120" s="181"/>
      <c r="AD120" s="181"/>
      <c r="AE120" s="181"/>
    </row>
    <row r="121" s="2" customFormat="1" ht="22.8" customHeight="1">
      <c r="A121" s="29"/>
      <c r="B121" s="30"/>
      <c r="C121" s="97" t="s">
        <v>144</v>
      </c>
      <c r="D121" s="31"/>
      <c r="E121" s="31"/>
      <c r="F121" s="31"/>
      <c r="G121" s="31"/>
      <c r="H121" s="31"/>
      <c r="I121" s="31"/>
      <c r="J121" s="188">
        <f>BK121</f>
        <v>557078</v>
      </c>
      <c r="K121" s="31"/>
      <c r="L121" s="35"/>
      <c r="M121" s="93"/>
      <c r="N121" s="189"/>
      <c r="O121" s="94"/>
      <c r="P121" s="190">
        <f>P122+P123+P124+P132</f>
        <v>0</v>
      </c>
      <c r="Q121" s="94"/>
      <c r="R121" s="190">
        <f>R122+R123+R124+R132</f>
        <v>0</v>
      </c>
      <c r="S121" s="94"/>
      <c r="T121" s="191">
        <f>T122+T123+T124+T132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4" t="s">
        <v>69</v>
      </c>
      <c r="AU121" s="14" t="s">
        <v>127</v>
      </c>
      <c r="BK121" s="192">
        <f>BK122+BK123+BK124+BK132</f>
        <v>557078</v>
      </c>
    </row>
    <row r="122" s="2" customFormat="1" ht="16.5" customHeight="1">
      <c r="A122" s="29"/>
      <c r="B122" s="30"/>
      <c r="C122" s="221" t="s">
        <v>78</v>
      </c>
      <c r="D122" s="221" t="s">
        <v>182</v>
      </c>
      <c r="E122" s="222" t="s">
        <v>190</v>
      </c>
      <c r="F122" s="223" t="s">
        <v>298</v>
      </c>
      <c r="G122" s="224" t="s">
        <v>218</v>
      </c>
      <c r="H122" s="225">
        <v>5</v>
      </c>
      <c r="I122" s="226">
        <v>4750</v>
      </c>
      <c r="J122" s="226">
        <f>ROUND(I122*H122,2)</f>
        <v>23750</v>
      </c>
      <c r="K122" s="227"/>
      <c r="L122" s="228"/>
      <c r="M122" s="229" t="s">
        <v>1</v>
      </c>
      <c r="N122" s="230" t="s">
        <v>35</v>
      </c>
      <c r="O122" s="217">
        <v>0</v>
      </c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219" t="s">
        <v>160</v>
      </c>
      <c r="AT122" s="219" t="s">
        <v>182</v>
      </c>
      <c r="AU122" s="219" t="s">
        <v>70</v>
      </c>
      <c r="AY122" s="14" t="s">
        <v>147</v>
      </c>
      <c r="BE122" s="220">
        <f>IF(N122="základní",J122,0)</f>
        <v>23750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4" t="s">
        <v>78</v>
      </c>
      <c r="BK122" s="220">
        <f>ROUND(I122*H122,2)</f>
        <v>23750</v>
      </c>
      <c r="BL122" s="14" t="s">
        <v>160</v>
      </c>
      <c r="BM122" s="219" t="s">
        <v>80</v>
      </c>
    </row>
    <row r="123" s="2" customFormat="1" ht="16.5" customHeight="1">
      <c r="A123" s="29"/>
      <c r="B123" s="30"/>
      <c r="C123" s="221" t="s">
        <v>80</v>
      </c>
      <c r="D123" s="221" t="s">
        <v>182</v>
      </c>
      <c r="E123" s="222" t="s">
        <v>299</v>
      </c>
      <c r="F123" s="223" t="s">
        <v>300</v>
      </c>
      <c r="G123" s="224" t="s">
        <v>218</v>
      </c>
      <c r="H123" s="225">
        <v>12</v>
      </c>
      <c r="I123" s="226">
        <v>8240</v>
      </c>
      <c r="J123" s="226">
        <f>ROUND(I123*H123,2)</f>
        <v>98880</v>
      </c>
      <c r="K123" s="227"/>
      <c r="L123" s="228"/>
      <c r="M123" s="229" t="s">
        <v>1</v>
      </c>
      <c r="N123" s="230" t="s">
        <v>35</v>
      </c>
      <c r="O123" s="217">
        <v>0</v>
      </c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219" t="s">
        <v>160</v>
      </c>
      <c r="AT123" s="219" t="s">
        <v>182</v>
      </c>
      <c r="AU123" s="219" t="s">
        <v>70</v>
      </c>
      <c r="AY123" s="14" t="s">
        <v>147</v>
      </c>
      <c r="BE123" s="220">
        <f>IF(N123="základní",J123,0)</f>
        <v>98880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14" t="s">
        <v>78</v>
      </c>
      <c r="BK123" s="220">
        <f>ROUND(I123*H123,2)</f>
        <v>98880</v>
      </c>
      <c r="BL123" s="14" t="s">
        <v>160</v>
      </c>
      <c r="BM123" s="219" t="s">
        <v>154</v>
      </c>
    </row>
    <row r="124" s="12" customFormat="1" ht="25.92" customHeight="1">
      <c r="A124" s="12"/>
      <c r="B124" s="193"/>
      <c r="C124" s="194"/>
      <c r="D124" s="195" t="s">
        <v>69</v>
      </c>
      <c r="E124" s="196" t="s">
        <v>221</v>
      </c>
      <c r="F124" s="196" t="s">
        <v>222</v>
      </c>
      <c r="G124" s="194"/>
      <c r="H124" s="194"/>
      <c r="I124" s="194"/>
      <c r="J124" s="197">
        <f>BK124</f>
        <v>417648</v>
      </c>
      <c r="K124" s="194"/>
      <c r="L124" s="198"/>
      <c r="M124" s="199"/>
      <c r="N124" s="200"/>
      <c r="O124" s="200"/>
      <c r="P124" s="201">
        <f>P125+P128+P130</f>
        <v>0</v>
      </c>
      <c r="Q124" s="200"/>
      <c r="R124" s="201">
        <f>R125+R128+R130</f>
        <v>0</v>
      </c>
      <c r="S124" s="200"/>
      <c r="T124" s="202">
        <f>T125+T128+T130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3" t="s">
        <v>80</v>
      </c>
      <c r="AT124" s="204" t="s">
        <v>69</v>
      </c>
      <c r="AU124" s="204" t="s">
        <v>70</v>
      </c>
      <c r="AY124" s="203" t="s">
        <v>147</v>
      </c>
      <c r="BK124" s="205">
        <f>BK125+BK128+BK130</f>
        <v>417648</v>
      </c>
    </row>
    <row r="125" s="12" customFormat="1" ht="22.8" customHeight="1">
      <c r="A125" s="12"/>
      <c r="B125" s="193"/>
      <c r="C125" s="194"/>
      <c r="D125" s="195" t="s">
        <v>69</v>
      </c>
      <c r="E125" s="206" t="s">
        <v>301</v>
      </c>
      <c r="F125" s="206" t="s">
        <v>302</v>
      </c>
      <c r="G125" s="194"/>
      <c r="H125" s="194"/>
      <c r="I125" s="194"/>
      <c r="J125" s="207">
        <f>BK125</f>
        <v>406000</v>
      </c>
      <c r="K125" s="194"/>
      <c r="L125" s="198"/>
      <c r="M125" s="199"/>
      <c r="N125" s="200"/>
      <c r="O125" s="200"/>
      <c r="P125" s="201">
        <f>SUM(P126:P127)</f>
        <v>0</v>
      </c>
      <c r="Q125" s="200"/>
      <c r="R125" s="201">
        <f>SUM(R126:R127)</f>
        <v>0</v>
      </c>
      <c r="S125" s="200"/>
      <c r="T125" s="202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3" t="s">
        <v>80</v>
      </c>
      <c r="AT125" s="204" t="s">
        <v>69</v>
      </c>
      <c r="AU125" s="204" t="s">
        <v>78</v>
      </c>
      <c r="AY125" s="203" t="s">
        <v>147</v>
      </c>
      <c r="BK125" s="205">
        <f>SUM(BK126:BK127)</f>
        <v>406000</v>
      </c>
    </row>
    <row r="126" s="2" customFormat="1" ht="37.8" customHeight="1">
      <c r="A126" s="29"/>
      <c r="B126" s="30"/>
      <c r="C126" s="208" t="s">
        <v>161</v>
      </c>
      <c r="D126" s="208" t="s">
        <v>150</v>
      </c>
      <c r="E126" s="209" t="s">
        <v>303</v>
      </c>
      <c r="F126" s="210" t="s">
        <v>304</v>
      </c>
      <c r="G126" s="211" t="s">
        <v>294</v>
      </c>
      <c r="H126" s="212">
        <v>2</v>
      </c>
      <c r="I126" s="213">
        <v>185000</v>
      </c>
      <c r="J126" s="213">
        <f>ROUND(I126*H126,2)</f>
        <v>370000</v>
      </c>
      <c r="K126" s="214"/>
      <c r="L126" s="35"/>
      <c r="M126" s="215" t="s">
        <v>1</v>
      </c>
      <c r="N126" s="216" t="s">
        <v>35</v>
      </c>
      <c r="O126" s="217">
        <v>0</v>
      </c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19" t="s">
        <v>186</v>
      </c>
      <c r="AT126" s="219" t="s">
        <v>150</v>
      </c>
      <c r="AU126" s="219" t="s">
        <v>80</v>
      </c>
      <c r="AY126" s="14" t="s">
        <v>147</v>
      </c>
      <c r="BE126" s="220">
        <f>IF(N126="základní",J126,0)</f>
        <v>370000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4" t="s">
        <v>78</v>
      </c>
      <c r="BK126" s="220">
        <f>ROUND(I126*H126,2)</f>
        <v>370000</v>
      </c>
      <c r="BL126" s="14" t="s">
        <v>186</v>
      </c>
      <c r="BM126" s="219" t="s">
        <v>164</v>
      </c>
    </row>
    <row r="127" s="2" customFormat="1" ht="37.8" customHeight="1">
      <c r="A127" s="29"/>
      <c r="B127" s="30"/>
      <c r="C127" s="208" t="s">
        <v>154</v>
      </c>
      <c r="D127" s="208" t="s">
        <v>150</v>
      </c>
      <c r="E127" s="209" t="s">
        <v>305</v>
      </c>
      <c r="F127" s="210" t="s">
        <v>306</v>
      </c>
      <c r="G127" s="211" t="s">
        <v>294</v>
      </c>
      <c r="H127" s="212">
        <v>2</v>
      </c>
      <c r="I127" s="213">
        <v>18000</v>
      </c>
      <c r="J127" s="213">
        <f>ROUND(I127*H127,2)</f>
        <v>36000</v>
      </c>
      <c r="K127" s="214"/>
      <c r="L127" s="35"/>
      <c r="M127" s="215" t="s">
        <v>1</v>
      </c>
      <c r="N127" s="216" t="s">
        <v>35</v>
      </c>
      <c r="O127" s="217">
        <v>0</v>
      </c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19" t="s">
        <v>186</v>
      </c>
      <c r="AT127" s="219" t="s">
        <v>150</v>
      </c>
      <c r="AU127" s="219" t="s">
        <v>80</v>
      </c>
      <c r="AY127" s="14" t="s">
        <v>147</v>
      </c>
      <c r="BE127" s="220">
        <f>IF(N127="základní",J127,0)</f>
        <v>36000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4" t="s">
        <v>78</v>
      </c>
      <c r="BK127" s="220">
        <f>ROUND(I127*H127,2)</f>
        <v>36000</v>
      </c>
      <c r="BL127" s="14" t="s">
        <v>186</v>
      </c>
      <c r="BM127" s="219" t="s">
        <v>170</v>
      </c>
    </row>
    <row r="128" s="12" customFormat="1" ht="22.8" customHeight="1">
      <c r="A128" s="12"/>
      <c r="B128" s="193"/>
      <c r="C128" s="194"/>
      <c r="D128" s="195" t="s">
        <v>69</v>
      </c>
      <c r="E128" s="206" t="s">
        <v>290</v>
      </c>
      <c r="F128" s="206" t="s">
        <v>291</v>
      </c>
      <c r="G128" s="194"/>
      <c r="H128" s="194"/>
      <c r="I128" s="194"/>
      <c r="J128" s="207">
        <f>BK128</f>
        <v>6048</v>
      </c>
      <c r="K128" s="194"/>
      <c r="L128" s="198"/>
      <c r="M128" s="199"/>
      <c r="N128" s="200"/>
      <c r="O128" s="200"/>
      <c r="P128" s="201">
        <f>P129</f>
        <v>0</v>
      </c>
      <c r="Q128" s="200"/>
      <c r="R128" s="201">
        <f>R129</f>
        <v>0</v>
      </c>
      <c r="S128" s="200"/>
      <c r="T128" s="202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3" t="s">
        <v>80</v>
      </c>
      <c r="AT128" s="204" t="s">
        <v>69</v>
      </c>
      <c r="AU128" s="204" t="s">
        <v>78</v>
      </c>
      <c r="AY128" s="203" t="s">
        <v>147</v>
      </c>
      <c r="BK128" s="205">
        <f>BK129</f>
        <v>6048</v>
      </c>
    </row>
    <row r="129" s="2" customFormat="1" ht="21.75" customHeight="1">
      <c r="A129" s="29"/>
      <c r="B129" s="30"/>
      <c r="C129" s="208" t="s">
        <v>171</v>
      </c>
      <c r="D129" s="208" t="s">
        <v>150</v>
      </c>
      <c r="E129" s="209" t="s">
        <v>307</v>
      </c>
      <c r="F129" s="210" t="s">
        <v>308</v>
      </c>
      <c r="G129" s="211" t="s">
        <v>218</v>
      </c>
      <c r="H129" s="212">
        <v>12</v>
      </c>
      <c r="I129" s="213">
        <v>504</v>
      </c>
      <c r="J129" s="213">
        <f>ROUND(I129*H129,2)</f>
        <v>6048</v>
      </c>
      <c r="K129" s="214"/>
      <c r="L129" s="35"/>
      <c r="M129" s="215" t="s">
        <v>1</v>
      </c>
      <c r="N129" s="216" t="s">
        <v>35</v>
      </c>
      <c r="O129" s="217">
        <v>0</v>
      </c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19" t="s">
        <v>186</v>
      </c>
      <c r="AT129" s="219" t="s">
        <v>150</v>
      </c>
      <c r="AU129" s="219" t="s">
        <v>80</v>
      </c>
      <c r="AY129" s="14" t="s">
        <v>147</v>
      </c>
      <c r="BE129" s="220">
        <f>IF(N129="základní",J129,0)</f>
        <v>6048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4" t="s">
        <v>78</v>
      </c>
      <c r="BK129" s="220">
        <f>ROUND(I129*H129,2)</f>
        <v>6048</v>
      </c>
      <c r="BL129" s="14" t="s">
        <v>186</v>
      </c>
      <c r="BM129" s="219" t="s">
        <v>174</v>
      </c>
    </row>
    <row r="130" s="12" customFormat="1" ht="22.8" customHeight="1">
      <c r="A130" s="12"/>
      <c r="B130" s="193"/>
      <c r="C130" s="194"/>
      <c r="D130" s="195" t="s">
        <v>69</v>
      </c>
      <c r="E130" s="206" t="s">
        <v>309</v>
      </c>
      <c r="F130" s="206" t="s">
        <v>310</v>
      </c>
      <c r="G130" s="194"/>
      <c r="H130" s="194"/>
      <c r="I130" s="194"/>
      <c r="J130" s="207">
        <f>BK130</f>
        <v>5600</v>
      </c>
      <c r="K130" s="194"/>
      <c r="L130" s="198"/>
      <c r="M130" s="199"/>
      <c r="N130" s="200"/>
      <c r="O130" s="200"/>
      <c r="P130" s="201">
        <f>P131</f>
        <v>0</v>
      </c>
      <c r="Q130" s="200"/>
      <c r="R130" s="201">
        <f>R131</f>
        <v>0</v>
      </c>
      <c r="S130" s="200"/>
      <c r="T130" s="202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3" t="s">
        <v>80</v>
      </c>
      <c r="AT130" s="204" t="s">
        <v>69</v>
      </c>
      <c r="AU130" s="204" t="s">
        <v>78</v>
      </c>
      <c r="AY130" s="203" t="s">
        <v>147</v>
      </c>
      <c r="BK130" s="205">
        <f>BK131</f>
        <v>5600</v>
      </c>
    </row>
    <row r="131" s="2" customFormat="1" ht="24.15" customHeight="1">
      <c r="A131" s="29"/>
      <c r="B131" s="30"/>
      <c r="C131" s="208" t="s">
        <v>164</v>
      </c>
      <c r="D131" s="208" t="s">
        <v>150</v>
      </c>
      <c r="E131" s="209" t="s">
        <v>311</v>
      </c>
      <c r="F131" s="210" t="s">
        <v>312</v>
      </c>
      <c r="G131" s="211" t="s">
        <v>153</v>
      </c>
      <c r="H131" s="212">
        <v>25</v>
      </c>
      <c r="I131" s="213">
        <v>224</v>
      </c>
      <c r="J131" s="213">
        <f>ROUND(I131*H131,2)</f>
        <v>5600</v>
      </c>
      <c r="K131" s="214"/>
      <c r="L131" s="35"/>
      <c r="M131" s="215" t="s">
        <v>1</v>
      </c>
      <c r="N131" s="216" t="s">
        <v>35</v>
      </c>
      <c r="O131" s="217">
        <v>0</v>
      </c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19" t="s">
        <v>186</v>
      </c>
      <c r="AT131" s="219" t="s">
        <v>150</v>
      </c>
      <c r="AU131" s="219" t="s">
        <v>80</v>
      </c>
      <c r="AY131" s="14" t="s">
        <v>147</v>
      </c>
      <c r="BE131" s="220">
        <f>IF(N131="základní",J131,0)</f>
        <v>5600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4" t="s">
        <v>78</v>
      </c>
      <c r="BK131" s="220">
        <f>ROUND(I131*H131,2)</f>
        <v>5600</v>
      </c>
      <c r="BL131" s="14" t="s">
        <v>186</v>
      </c>
      <c r="BM131" s="219" t="s">
        <v>177</v>
      </c>
    </row>
    <row r="132" s="12" customFormat="1" ht="25.92" customHeight="1">
      <c r="A132" s="12"/>
      <c r="B132" s="193"/>
      <c r="C132" s="194"/>
      <c r="D132" s="195" t="s">
        <v>69</v>
      </c>
      <c r="E132" s="196" t="s">
        <v>155</v>
      </c>
      <c r="F132" s="196" t="s">
        <v>156</v>
      </c>
      <c r="G132" s="194"/>
      <c r="H132" s="194"/>
      <c r="I132" s="194"/>
      <c r="J132" s="197">
        <f>BK132</f>
        <v>16800</v>
      </c>
      <c r="K132" s="194"/>
      <c r="L132" s="198"/>
      <c r="M132" s="199"/>
      <c r="N132" s="200"/>
      <c r="O132" s="200"/>
      <c r="P132" s="201">
        <f>P133</f>
        <v>0</v>
      </c>
      <c r="Q132" s="200"/>
      <c r="R132" s="201">
        <f>R133</f>
        <v>0</v>
      </c>
      <c r="S132" s="200"/>
      <c r="T132" s="202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3" t="s">
        <v>154</v>
      </c>
      <c r="AT132" s="204" t="s">
        <v>69</v>
      </c>
      <c r="AU132" s="204" t="s">
        <v>70</v>
      </c>
      <c r="AY132" s="203" t="s">
        <v>147</v>
      </c>
      <c r="BK132" s="205">
        <f>BK133</f>
        <v>16800</v>
      </c>
    </row>
    <row r="133" s="2" customFormat="1" ht="16.5" customHeight="1">
      <c r="A133" s="29"/>
      <c r="B133" s="30"/>
      <c r="C133" s="208" t="s">
        <v>178</v>
      </c>
      <c r="D133" s="208" t="s">
        <v>150</v>
      </c>
      <c r="E133" s="209" t="s">
        <v>313</v>
      </c>
      <c r="F133" s="210" t="s">
        <v>314</v>
      </c>
      <c r="G133" s="211" t="s">
        <v>159</v>
      </c>
      <c r="H133" s="212">
        <v>40</v>
      </c>
      <c r="I133" s="213">
        <v>420</v>
      </c>
      <c r="J133" s="213">
        <f>ROUND(I133*H133,2)</f>
        <v>16800</v>
      </c>
      <c r="K133" s="214"/>
      <c r="L133" s="35"/>
      <c r="M133" s="235" t="s">
        <v>1</v>
      </c>
      <c r="N133" s="236" t="s">
        <v>35</v>
      </c>
      <c r="O133" s="233">
        <v>0</v>
      </c>
      <c r="P133" s="233">
        <f>O133*H133</f>
        <v>0</v>
      </c>
      <c r="Q133" s="233">
        <v>0</v>
      </c>
      <c r="R133" s="233">
        <f>Q133*H133</f>
        <v>0</v>
      </c>
      <c r="S133" s="233">
        <v>0</v>
      </c>
      <c r="T133" s="234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19" t="s">
        <v>160</v>
      </c>
      <c r="AT133" s="219" t="s">
        <v>150</v>
      </c>
      <c r="AU133" s="219" t="s">
        <v>78</v>
      </c>
      <c r="AY133" s="14" t="s">
        <v>147</v>
      </c>
      <c r="BE133" s="220">
        <f>IF(N133="základní",J133,0)</f>
        <v>16800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4" t="s">
        <v>78</v>
      </c>
      <c r="BK133" s="220">
        <f>ROUND(I133*H133,2)</f>
        <v>16800</v>
      </c>
      <c r="BL133" s="14" t="s">
        <v>160</v>
      </c>
      <c r="BM133" s="219" t="s">
        <v>181</v>
      </c>
    </row>
    <row r="134" s="2" customFormat="1" ht="6.96" customHeight="1">
      <c r="A134" s="29"/>
      <c r="B134" s="56"/>
      <c r="C134" s="57"/>
      <c r="D134" s="57"/>
      <c r="E134" s="57"/>
      <c r="F134" s="57"/>
      <c r="G134" s="57"/>
      <c r="H134" s="57"/>
      <c r="I134" s="57"/>
      <c r="J134" s="57"/>
      <c r="K134" s="57"/>
      <c r="L134" s="35"/>
      <c r="M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</sheetData>
  <sheetProtection sheet="1" autoFilter="0" formatColumns="0" formatRows="0" objects="1" scenarios="1" spinCount="100000" saltValue="IkbWZtRsxZ8tsXwonNQleHffJl7ofbEhGtFg5dAgmNi8HOM4xzINonw/yhJuexfUD+/QPQg+r2WcVd+lIG27wQ==" hashValue="hKgBRQGthgj63HbaHfh9ThFYGAEPFh+zPS2nQw5Ih0iwkI881fbkayPd7x+pRW2dgYL50qqnGr0bwvf+PS7B4A==" algorithmName="SHA-512" password="CC35"/>
  <autoFilter ref="C120:K13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101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80</v>
      </c>
    </row>
    <row r="4" s="1" customFormat="1" ht="24.96" customHeight="1">
      <c r="B4" s="17"/>
      <c r="D4" s="128" t="s">
        <v>120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16.5" customHeight="1">
      <c r="B7" s="17"/>
      <c r="E7" s="131" t="str">
        <f>'Rekapitulace stavby'!K6</f>
        <v>Zřízení pracoviště DŽIN na OŘ Brno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121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315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27. 6. 2022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tr">
        <f>IF('Rekapitulace stavby'!AN10="","",'Rekapitulace stavby'!AN10)</f>
        <v/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tr">
        <f>IF('Rekapitulace stavby'!E11="","",'Rekapitulace stavby'!E11)</f>
        <v xml:space="preserve"> </v>
      </c>
      <c r="F15" s="29"/>
      <c r="G15" s="29"/>
      <c r="H15" s="29"/>
      <c r="I15" s="130" t="s">
        <v>24</v>
      </c>
      <c r="J15" s="133" t="str">
        <f>IF('Rekapitulace stavby'!AN11="","",'Rekapitulace stavby'!AN11)</f>
        <v/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25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24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26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24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28</v>
      </c>
      <c r="E23" s="29"/>
      <c r="F23" s="29"/>
      <c r="G23" s="29"/>
      <c r="H23" s="29"/>
      <c r="I23" s="130" t="s">
        <v>23</v>
      </c>
      <c r="J23" s="133" t="str">
        <f>IF('Rekapitulace stavby'!AN19="","",'Rekapitulace stavby'!AN19)</f>
        <v/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tr">
        <f>IF('Rekapitulace stavby'!E20="","",'Rekapitulace stavby'!E20)</f>
        <v xml:space="preserve"> </v>
      </c>
      <c r="F24" s="29"/>
      <c r="G24" s="29"/>
      <c r="H24" s="29"/>
      <c r="I24" s="130" t="s">
        <v>24</v>
      </c>
      <c r="J24" s="133" t="str">
        <f>IF('Rekapitulace stavby'!AN20="","",'Rekapitulace stavby'!AN20)</f>
        <v/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29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30</v>
      </c>
      <c r="E30" s="29"/>
      <c r="F30" s="29"/>
      <c r="G30" s="29"/>
      <c r="H30" s="29"/>
      <c r="I30" s="29"/>
      <c r="J30" s="141">
        <f>ROUND(J118, 2)</f>
        <v>850140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32</v>
      </c>
      <c r="G32" s="29"/>
      <c r="H32" s="29"/>
      <c r="I32" s="142" t="s">
        <v>31</v>
      </c>
      <c r="J32" s="142" t="s">
        <v>33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34</v>
      </c>
      <c r="E33" s="130" t="s">
        <v>35</v>
      </c>
      <c r="F33" s="144">
        <f>ROUND((SUM(BE118:BE122)),  2)</f>
        <v>850140</v>
      </c>
      <c r="G33" s="29"/>
      <c r="H33" s="29"/>
      <c r="I33" s="145">
        <v>0.20999999999999999</v>
      </c>
      <c r="J33" s="144">
        <f>ROUND(((SUM(BE118:BE122))*I33),  2)</f>
        <v>178529.39999999999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36</v>
      </c>
      <c r="F34" s="144">
        <f>ROUND((SUM(BF118:BF122)),  2)</f>
        <v>0</v>
      </c>
      <c r="G34" s="29"/>
      <c r="H34" s="29"/>
      <c r="I34" s="145">
        <v>0.14999999999999999</v>
      </c>
      <c r="J34" s="144">
        <f>ROUND(((SUM(BF118:BF122))*I34),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37</v>
      </c>
      <c r="F35" s="144">
        <f>ROUND((SUM(BG118:BG122)),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38</v>
      </c>
      <c r="F36" s="144">
        <f>ROUND((SUM(BH118:BH122)),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39</v>
      </c>
      <c r="F37" s="144">
        <f>ROUND((SUM(BI118:BI122)),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40</v>
      </c>
      <c r="E39" s="148"/>
      <c r="F39" s="148"/>
      <c r="G39" s="149" t="s">
        <v>41</v>
      </c>
      <c r="H39" s="150" t="s">
        <v>42</v>
      </c>
      <c r="I39" s="148"/>
      <c r="J39" s="151">
        <f>SUM(J30:J37)</f>
        <v>1028669.4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43</v>
      </c>
      <c r="E50" s="154"/>
      <c r="F50" s="154"/>
      <c r="G50" s="153" t="s">
        <v>44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45</v>
      </c>
      <c r="E61" s="156"/>
      <c r="F61" s="157" t="s">
        <v>46</v>
      </c>
      <c r="G61" s="155" t="s">
        <v>45</v>
      </c>
      <c r="H61" s="156"/>
      <c r="I61" s="156"/>
      <c r="J61" s="158" t="s">
        <v>46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47</v>
      </c>
      <c r="E65" s="159"/>
      <c r="F65" s="159"/>
      <c r="G65" s="153" t="s">
        <v>48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45</v>
      </c>
      <c r="E76" s="156"/>
      <c r="F76" s="157" t="s">
        <v>46</v>
      </c>
      <c r="G76" s="155" t="s">
        <v>45</v>
      </c>
      <c r="H76" s="156"/>
      <c r="I76" s="156"/>
      <c r="J76" s="158" t="s">
        <v>46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123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16.5" customHeight="1">
      <c r="A85" s="29"/>
      <c r="B85" s="30"/>
      <c r="C85" s="31"/>
      <c r="D85" s="31"/>
      <c r="E85" s="164" t="str">
        <f>E7</f>
        <v>Zřízení pracoviště DŽIN na OŘ Brno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121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PS01-02 - Vezo dispečer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27. 6. 2022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 xml:space="preserve"> </v>
      </c>
      <c r="G91" s="31"/>
      <c r="H91" s="31"/>
      <c r="I91" s="26" t="s">
        <v>26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28</v>
      </c>
      <c r="J92" s="27" t="str">
        <f>E24</f>
        <v xml:space="preserve"> 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5" t="s">
        <v>124</v>
      </c>
      <c r="D94" s="166"/>
      <c r="E94" s="166"/>
      <c r="F94" s="166"/>
      <c r="G94" s="166"/>
      <c r="H94" s="166"/>
      <c r="I94" s="166"/>
      <c r="J94" s="167" t="s">
        <v>125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8" t="s">
        <v>126</v>
      </c>
      <c r="D96" s="31"/>
      <c r="E96" s="31"/>
      <c r="F96" s="31"/>
      <c r="G96" s="31"/>
      <c r="H96" s="31"/>
      <c r="I96" s="31"/>
      <c r="J96" s="100">
        <f>J118</f>
        <v>850140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127</v>
      </c>
    </row>
    <row r="97" s="9" customFormat="1" ht="24.96" customHeight="1">
      <c r="A97" s="9"/>
      <c r="B97" s="169"/>
      <c r="C97" s="170"/>
      <c r="D97" s="171" t="s">
        <v>207</v>
      </c>
      <c r="E97" s="172"/>
      <c r="F97" s="172"/>
      <c r="G97" s="172"/>
      <c r="H97" s="172"/>
      <c r="I97" s="172"/>
      <c r="J97" s="173">
        <f>J119</f>
        <v>850140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5"/>
      <c r="C98" s="176"/>
      <c r="D98" s="177" t="s">
        <v>316</v>
      </c>
      <c r="E98" s="178"/>
      <c r="F98" s="178"/>
      <c r="G98" s="178"/>
      <c r="H98" s="178"/>
      <c r="I98" s="178"/>
      <c r="J98" s="179">
        <f>J120</f>
        <v>850140</v>
      </c>
      <c r="K98" s="176"/>
      <c r="L98" s="18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29"/>
      <c r="B99" s="30"/>
      <c r="C99" s="31"/>
      <c r="D99" s="31"/>
      <c r="E99" s="31"/>
      <c r="F99" s="31"/>
      <c r="G99" s="31"/>
      <c r="H99" s="31"/>
      <c r="I99" s="31"/>
      <c r="J99" s="31"/>
      <c r="K99" s="31"/>
      <c r="L99" s="53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="2" customFormat="1" ht="6.96" customHeight="1">
      <c r="A100" s="29"/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53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="2" customFormat="1" ht="6.96" customHeight="1">
      <c r="A104" s="29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3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="2" customFormat="1" ht="24.96" customHeight="1">
      <c r="A105" s="29"/>
      <c r="B105" s="30"/>
      <c r="C105" s="20" t="s">
        <v>132</v>
      </c>
      <c r="D105" s="31"/>
      <c r="E105" s="31"/>
      <c r="F105" s="31"/>
      <c r="G105" s="31"/>
      <c r="H105" s="31"/>
      <c r="I105" s="31"/>
      <c r="J105" s="31"/>
      <c r="K105" s="31"/>
      <c r="L105" s="53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="2" customFormat="1" ht="6.96" customHeight="1">
      <c r="A106" s="29"/>
      <c r="B106" s="30"/>
      <c r="C106" s="31"/>
      <c r="D106" s="31"/>
      <c r="E106" s="31"/>
      <c r="F106" s="31"/>
      <c r="G106" s="31"/>
      <c r="H106" s="31"/>
      <c r="I106" s="31"/>
      <c r="J106" s="31"/>
      <c r="K106" s="31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12" customHeight="1">
      <c r="A107" s="29"/>
      <c r="B107" s="30"/>
      <c r="C107" s="26" t="s">
        <v>14</v>
      </c>
      <c r="D107" s="31"/>
      <c r="E107" s="31"/>
      <c r="F107" s="31"/>
      <c r="G107" s="31"/>
      <c r="H107" s="31"/>
      <c r="I107" s="31"/>
      <c r="J107" s="31"/>
      <c r="K107" s="31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16.5" customHeight="1">
      <c r="A108" s="29"/>
      <c r="B108" s="30"/>
      <c r="C108" s="31"/>
      <c r="D108" s="31"/>
      <c r="E108" s="164" t="str">
        <f>E7</f>
        <v>Zřízení pracoviště DŽIN na OŘ Brno</v>
      </c>
      <c r="F108" s="26"/>
      <c r="G108" s="26"/>
      <c r="H108" s="26"/>
      <c r="I108" s="31"/>
      <c r="J108" s="31"/>
      <c r="K108" s="31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2" customHeight="1">
      <c r="A109" s="29"/>
      <c r="B109" s="30"/>
      <c r="C109" s="26" t="s">
        <v>121</v>
      </c>
      <c r="D109" s="31"/>
      <c r="E109" s="31"/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6.5" customHeight="1">
      <c r="A110" s="29"/>
      <c r="B110" s="30"/>
      <c r="C110" s="31"/>
      <c r="D110" s="31"/>
      <c r="E110" s="66" t="str">
        <f>E9</f>
        <v>PS01-02 - Vezo dispečer</v>
      </c>
      <c r="F110" s="31"/>
      <c r="G110" s="31"/>
      <c r="H110" s="31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6.96" customHeight="1">
      <c r="A111" s="29"/>
      <c r="B111" s="30"/>
      <c r="C111" s="31"/>
      <c r="D111" s="31"/>
      <c r="E111" s="31"/>
      <c r="F111" s="31"/>
      <c r="G111" s="31"/>
      <c r="H111" s="31"/>
      <c r="I111" s="31"/>
      <c r="J111" s="31"/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2" customHeight="1">
      <c r="A112" s="29"/>
      <c r="B112" s="30"/>
      <c r="C112" s="26" t="s">
        <v>18</v>
      </c>
      <c r="D112" s="31"/>
      <c r="E112" s="31"/>
      <c r="F112" s="23" t="str">
        <f>F12</f>
        <v xml:space="preserve"> </v>
      </c>
      <c r="G112" s="31"/>
      <c r="H112" s="31"/>
      <c r="I112" s="26" t="s">
        <v>20</v>
      </c>
      <c r="J112" s="69" t="str">
        <f>IF(J12="","",J12)</f>
        <v>27. 6. 2022</v>
      </c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5.15" customHeight="1">
      <c r="A114" s="29"/>
      <c r="B114" s="30"/>
      <c r="C114" s="26" t="s">
        <v>22</v>
      </c>
      <c r="D114" s="31"/>
      <c r="E114" s="31"/>
      <c r="F114" s="23" t="str">
        <f>E15</f>
        <v xml:space="preserve"> </v>
      </c>
      <c r="G114" s="31"/>
      <c r="H114" s="31"/>
      <c r="I114" s="26" t="s">
        <v>26</v>
      </c>
      <c r="J114" s="27" t="str">
        <f>E21</f>
        <v xml:space="preserve"> </v>
      </c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5.15" customHeight="1">
      <c r="A115" s="29"/>
      <c r="B115" s="30"/>
      <c r="C115" s="26" t="s">
        <v>25</v>
      </c>
      <c r="D115" s="31"/>
      <c r="E115" s="31"/>
      <c r="F115" s="23" t="str">
        <f>IF(E18="","",E18)</f>
        <v xml:space="preserve"> </v>
      </c>
      <c r="G115" s="31"/>
      <c r="H115" s="31"/>
      <c r="I115" s="26" t="s">
        <v>28</v>
      </c>
      <c r="J115" s="27" t="str">
        <f>E24</f>
        <v xml:space="preserve"> </v>
      </c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0.32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11" customFormat="1" ht="29.28" customHeight="1">
      <c r="A117" s="181"/>
      <c r="B117" s="182"/>
      <c r="C117" s="183" t="s">
        <v>133</v>
      </c>
      <c r="D117" s="184" t="s">
        <v>55</v>
      </c>
      <c r="E117" s="184" t="s">
        <v>51</v>
      </c>
      <c r="F117" s="184" t="s">
        <v>52</v>
      </c>
      <c r="G117" s="184" t="s">
        <v>134</v>
      </c>
      <c r="H117" s="184" t="s">
        <v>135</v>
      </c>
      <c r="I117" s="184" t="s">
        <v>136</v>
      </c>
      <c r="J117" s="185" t="s">
        <v>125</v>
      </c>
      <c r="K117" s="186" t="s">
        <v>137</v>
      </c>
      <c r="L117" s="187"/>
      <c r="M117" s="90" t="s">
        <v>1</v>
      </c>
      <c r="N117" s="91" t="s">
        <v>34</v>
      </c>
      <c r="O117" s="91" t="s">
        <v>138</v>
      </c>
      <c r="P117" s="91" t="s">
        <v>139</v>
      </c>
      <c r="Q117" s="91" t="s">
        <v>140</v>
      </c>
      <c r="R117" s="91" t="s">
        <v>141</v>
      </c>
      <c r="S117" s="91" t="s">
        <v>142</v>
      </c>
      <c r="T117" s="92" t="s">
        <v>143</v>
      </c>
      <c r="U117" s="181"/>
      <c r="V117" s="181"/>
      <c r="W117" s="181"/>
      <c r="X117" s="181"/>
      <c r="Y117" s="181"/>
      <c r="Z117" s="181"/>
      <c r="AA117" s="181"/>
      <c r="AB117" s="181"/>
      <c r="AC117" s="181"/>
      <c r="AD117" s="181"/>
      <c r="AE117" s="181"/>
    </row>
    <row r="118" s="2" customFormat="1" ht="22.8" customHeight="1">
      <c r="A118" s="29"/>
      <c r="B118" s="30"/>
      <c r="C118" s="97" t="s">
        <v>144</v>
      </c>
      <c r="D118" s="31"/>
      <c r="E118" s="31"/>
      <c r="F118" s="31"/>
      <c r="G118" s="31"/>
      <c r="H118" s="31"/>
      <c r="I118" s="31"/>
      <c r="J118" s="188">
        <f>BK118</f>
        <v>850140</v>
      </c>
      <c r="K118" s="31"/>
      <c r="L118" s="35"/>
      <c r="M118" s="93"/>
      <c r="N118" s="189"/>
      <c r="O118" s="94"/>
      <c r="P118" s="190">
        <f>P119</f>
        <v>0</v>
      </c>
      <c r="Q118" s="94"/>
      <c r="R118" s="190">
        <f>R119</f>
        <v>0</v>
      </c>
      <c r="S118" s="94"/>
      <c r="T118" s="191">
        <f>T119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69</v>
      </c>
      <c r="AU118" s="14" t="s">
        <v>127</v>
      </c>
      <c r="BK118" s="192">
        <f>BK119</f>
        <v>850140</v>
      </c>
    </row>
    <row r="119" s="12" customFormat="1" ht="25.92" customHeight="1">
      <c r="A119" s="12"/>
      <c r="B119" s="193"/>
      <c r="C119" s="194"/>
      <c r="D119" s="195" t="s">
        <v>69</v>
      </c>
      <c r="E119" s="196" t="s">
        <v>221</v>
      </c>
      <c r="F119" s="196" t="s">
        <v>222</v>
      </c>
      <c r="G119" s="194"/>
      <c r="H119" s="194"/>
      <c r="I119" s="194"/>
      <c r="J119" s="197">
        <f>BK119</f>
        <v>850140</v>
      </c>
      <c r="K119" s="194"/>
      <c r="L119" s="198"/>
      <c r="M119" s="199"/>
      <c r="N119" s="200"/>
      <c r="O119" s="200"/>
      <c r="P119" s="201">
        <f>P120</f>
        <v>0</v>
      </c>
      <c r="Q119" s="200"/>
      <c r="R119" s="201">
        <f>R120</f>
        <v>0</v>
      </c>
      <c r="S119" s="200"/>
      <c r="T119" s="20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3" t="s">
        <v>80</v>
      </c>
      <c r="AT119" s="204" t="s">
        <v>69</v>
      </c>
      <c r="AU119" s="204" t="s">
        <v>70</v>
      </c>
      <c r="AY119" s="203" t="s">
        <v>147</v>
      </c>
      <c r="BK119" s="205">
        <f>BK120</f>
        <v>850140</v>
      </c>
    </row>
    <row r="120" s="12" customFormat="1" ht="22.8" customHeight="1">
      <c r="A120" s="12"/>
      <c r="B120" s="193"/>
      <c r="C120" s="194"/>
      <c r="D120" s="195" t="s">
        <v>69</v>
      </c>
      <c r="E120" s="206" t="s">
        <v>317</v>
      </c>
      <c r="F120" s="206" t="s">
        <v>318</v>
      </c>
      <c r="G120" s="194"/>
      <c r="H120" s="194"/>
      <c r="I120" s="194"/>
      <c r="J120" s="207">
        <f>BK120</f>
        <v>850140</v>
      </c>
      <c r="K120" s="194"/>
      <c r="L120" s="198"/>
      <c r="M120" s="199"/>
      <c r="N120" s="200"/>
      <c r="O120" s="200"/>
      <c r="P120" s="201">
        <f>SUM(P121:P122)</f>
        <v>0</v>
      </c>
      <c r="Q120" s="200"/>
      <c r="R120" s="201">
        <f>SUM(R121:R122)</f>
        <v>0</v>
      </c>
      <c r="S120" s="200"/>
      <c r="T120" s="202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3" t="s">
        <v>80</v>
      </c>
      <c r="AT120" s="204" t="s">
        <v>69</v>
      </c>
      <c r="AU120" s="204" t="s">
        <v>78</v>
      </c>
      <c r="AY120" s="203" t="s">
        <v>147</v>
      </c>
      <c r="BK120" s="205">
        <f>SUM(BK121:BK122)</f>
        <v>850140</v>
      </c>
    </row>
    <row r="121" s="2" customFormat="1" ht="24.15" customHeight="1">
      <c r="A121" s="29"/>
      <c r="B121" s="30"/>
      <c r="C121" s="208" t="s">
        <v>78</v>
      </c>
      <c r="D121" s="208" t="s">
        <v>150</v>
      </c>
      <c r="E121" s="209" t="s">
        <v>319</v>
      </c>
      <c r="F121" s="210" t="s">
        <v>320</v>
      </c>
      <c r="G121" s="211" t="s">
        <v>294</v>
      </c>
      <c r="H121" s="212">
        <v>1</v>
      </c>
      <c r="I121" s="213">
        <v>785500</v>
      </c>
      <c r="J121" s="213">
        <f>ROUND(I121*H121,2)</f>
        <v>785500</v>
      </c>
      <c r="K121" s="214"/>
      <c r="L121" s="35"/>
      <c r="M121" s="215" t="s">
        <v>1</v>
      </c>
      <c r="N121" s="216" t="s">
        <v>35</v>
      </c>
      <c r="O121" s="217">
        <v>0</v>
      </c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19" t="s">
        <v>186</v>
      </c>
      <c r="AT121" s="219" t="s">
        <v>150</v>
      </c>
      <c r="AU121" s="219" t="s">
        <v>80</v>
      </c>
      <c r="AY121" s="14" t="s">
        <v>147</v>
      </c>
      <c r="BE121" s="220">
        <f>IF(N121="základní",J121,0)</f>
        <v>785500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4" t="s">
        <v>78</v>
      </c>
      <c r="BK121" s="220">
        <f>ROUND(I121*H121,2)</f>
        <v>785500</v>
      </c>
      <c r="BL121" s="14" t="s">
        <v>186</v>
      </c>
      <c r="BM121" s="219" t="s">
        <v>80</v>
      </c>
    </row>
    <row r="122" s="2" customFormat="1" ht="16.5" customHeight="1">
      <c r="A122" s="29"/>
      <c r="B122" s="30"/>
      <c r="C122" s="208" t="s">
        <v>80</v>
      </c>
      <c r="D122" s="208" t="s">
        <v>150</v>
      </c>
      <c r="E122" s="209" t="s">
        <v>321</v>
      </c>
      <c r="F122" s="210" t="s">
        <v>322</v>
      </c>
      <c r="G122" s="211" t="s">
        <v>323</v>
      </c>
      <c r="H122" s="212">
        <v>64</v>
      </c>
      <c r="I122" s="213">
        <v>1010</v>
      </c>
      <c r="J122" s="213">
        <f>ROUND(I122*H122,2)</f>
        <v>64640</v>
      </c>
      <c r="K122" s="214"/>
      <c r="L122" s="35"/>
      <c r="M122" s="235" t="s">
        <v>1</v>
      </c>
      <c r="N122" s="236" t="s">
        <v>35</v>
      </c>
      <c r="O122" s="233">
        <v>0</v>
      </c>
      <c r="P122" s="233">
        <f>O122*H122</f>
        <v>0</v>
      </c>
      <c r="Q122" s="233">
        <v>0</v>
      </c>
      <c r="R122" s="233">
        <f>Q122*H122</f>
        <v>0</v>
      </c>
      <c r="S122" s="233">
        <v>0</v>
      </c>
      <c r="T122" s="234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219" t="s">
        <v>186</v>
      </c>
      <c r="AT122" s="219" t="s">
        <v>150</v>
      </c>
      <c r="AU122" s="219" t="s">
        <v>80</v>
      </c>
      <c r="AY122" s="14" t="s">
        <v>147</v>
      </c>
      <c r="BE122" s="220">
        <f>IF(N122="základní",J122,0)</f>
        <v>64640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4" t="s">
        <v>78</v>
      </c>
      <c r="BK122" s="220">
        <f>ROUND(I122*H122,2)</f>
        <v>64640</v>
      </c>
      <c r="BL122" s="14" t="s">
        <v>186</v>
      </c>
      <c r="BM122" s="219" t="s">
        <v>154</v>
      </c>
    </row>
    <row r="123" s="2" customFormat="1" ht="6.96" customHeight="1">
      <c r="A123" s="29"/>
      <c r="B123" s="56"/>
      <c r="C123" s="57"/>
      <c r="D123" s="57"/>
      <c r="E123" s="57"/>
      <c r="F123" s="57"/>
      <c r="G123" s="57"/>
      <c r="H123" s="57"/>
      <c r="I123" s="57"/>
      <c r="J123" s="57"/>
      <c r="K123" s="57"/>
      <c r="L123" s="35"/>
      <c r="M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</sheetData>
  <sheetProtection sheet="1" autoFilter="0" formatColumns="0" formatRows="0" objects="1" scenarios="1" spinCount="100000" saltValue="cXZ4WJ6iTTe5vE4Rx0HLLN28Ysde2zLOfLUksXPv8uO5PtxKjjoCGVzzcfbgF2qeVIxF9qukgUyGOO0wpF7nzA==" hashValue="XMORRP4hQwb6WDFY1JBZhOs+xXWqw1UVhhkJ6u+juy371dFZ6eEhy99pvDKeEgr9ej2hJifQp8vJxbNJWNQ8fQ==" algorithmName="SHA-512" password="CC35"/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Komzák Roman, Bc.</dc:creator>
  <cp:lastModifiedBy>Komzák Roman, Bc.</cp:lastModifiedBy>
  <dcterms:created xsi:type="dcterms:W3CDTF">2022-06-27T04:18:07Z</dcterms:created>
  <dcterms:modified xsi:type="dcterms:W3CDTF">2022-06-27T04:18:21Z</dcterms:modified>
</cp:coreProperties>
</file>